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30" yWindow="-60" windowWidth="16410" windowHeight="12885" firstSheet="1" activeTab="1"/>
  </bookViews>
  <sheets>
    <sheet name="Таблица № 3" sheetId="5" state="hidden" r:id="rId1"/>
    <sheet name="Таблица № 3_" sheetId="6" r:id="rId2"/>
    <sheet name="Лист1" sheetId="7" r:id="rId3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Print_Titles" localSheetId="1">'Таблица № 3_'!$5:$6</definedName>
    <definedName name="_xlnm.Print_Area" localSheetId="0">'Таблица № 3'!$A$1:$S$120</definedName>
    <definedName name="_xlnm.Print_Area" localSheetId="1">'Таблица № 3_'!$A$1:$T$586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72" i="6" l="1"/>
  <c r="O547" i="6"/>
  <c r="N547" i="6"/>
  <c r="M547" i="6"/>
  <c r="L547" i="6"/>
  <c r="K547" i="6"/>
  <c r="J547" i="6"/>
  <c r="I547" i="6"/>
  <c r="H547" i="6"/>
  <c r="G547" i="6"/>
  <c r="F547" i="6"/>
  <c r="E547" i="6"/>
  <c r="D547" i="6" s="1"/>
  <c r="D551" i="6"/>
  <c r="D550" i="6"/>
  <c r="D549" i="6"/>
  <c r="D548" i="6"/>
  <c r="K528" i="6" l="1"/>
  <c r="K534" i="6"/>
  <c r="D310" i="6"/>
  <c r="D309" i="6"/>
  <c r="D308" i="6"/>
  <c r="D307" i="6"/>
  <c r="O306" i="6"/>
  <c r="N306" i="6"/>
  <c r="M306" i="6"/>
  <c r="L306" i="6"/>
  <c r="K306" i="6"/>
  <c r="J306" i="6"/>
  <c r="I306" i="6"/>
  <c r="H306" i="6"/>
  <c r="G306" i="6"/>
  <c r="F306" i="6"/>
  <c r="E306" i="6"/>
  <c r="D306" i="6" l="1"/>
  <c r="K38" i="6"/>
  <c r="M301" i="6"/>
  <c r="N301" i="6"/>
  <c r="O301" i="6"/>
  <c r="L301" i="6"/>
  <c r="K301" i="6"/>
  <c r="F301" i="6"/>
  <c r="G301" i="6"/>
  <c r="H301" i="6"/>
  <c r="I301" i="6"/>
  <c r="J301" i="6"/>
  <c r="E301" i="6"/>
  <c r="D305" i="6"/>
  <c r="D304" i="6"/>
  <c r="D303" i="6"/>
  <c r="D302" i="6"/>
  <c r="K199" i="6"/>
  <c r="K445" i="6"/>
  <c r="D301" i="6" l="1"/>
  <c r="M397" i="6"/>
  <c r="M396" i="6"/>
  <c r="L397" i="6"/>
  <c r="L396" i="6"/>
  <c r="K402" i="6"/>
  <c r="K559" i="6" l="1"/>
  <c r="K585" i="6" l="1"/>
  <c r="K518" i="6"/>
  <c r="K198" i="6" l="1"/>
  <c r="K278" i="6"/>
  <c r="K279" i="6"/>
  <c r="K32" i="6" s="1"/>
  <c r="K29" i="6" l="1"/>
  <c r="K399" i="6"/>
  <c r="E375" i="6" l="1"/>
  <c r="F375" i="6"/>
  <c r="G375" i="6"/>
  <c r="H375" i="6"/>
  <c r="I375" i="6"/>
  <c r="J375" i="6"/>
  <c r="F378" i="6" l="1"/>
  <c r="G378" i="6"/>
  <c r="H378" i="6"/>
  <c r="I378" i="6"/>
  <c r="J378" i="6"/>
  <c r="K378" i="6"/>
  <c r="L378" i="6"/>
  <c r="M378" i="6"/>
  <c r="N378" i="6"/>
  <c r="O378" i="6"/>
  <c r="E378" i="6"/>
  <c r="F377" i="6"/>
  <c r="G377" i="6"/>
  <c r="H377" i="6"/>
  <c r="I377" i="6"/>
  <c r="K377" i="6"/>
  <c r="L377" i="6"/>
  <c r="M377" i="6"/>
  <c r="N377" i="6"/>
  <c r="O377" i="6"/>
  <c r="E377" i="6"/>
  <c r="F376" i="6"/>
  <c r="G376" i="6"/>
  <c r="H376" i="6"/>
  <c r="I376" i="6"/>
  <c r="J376" i="6"/>
  <c r="K376" i="6"/>
  <c r="L376" i="6"/>
  <c r="M376" i="6"/>
  <c r="N376" i="6"/>
  <c r="O376" i="6"/>
  <c r="E376" i="6"/>
  <c r="K375" i="6"/>
  <c r="L375" i="6"/>
  <c r="M375" i="6"/>
  <c r="N375" i="6"/>
  <c r="O375" i="6"/>
  <c r="D385" i="6"/>
  <c r="D386" i="6"/>
  <c r="D387" i="6"/>
  <c r="D388" i="6"/>
  <c r="F384" i="6"/>
  <c r="G384" i="6"/>
  <c r="H384" i="6"/>
  <c r="I384" i="6"/>
  <c r="J384" i="6"/>
  <c r="K384" i="6"/>
  <c r="L384" i="6"/>
  <c r="M384" i="6"/>
  <c r="N384" i="6"/>
  <c r="O384" i="6"/>
  <c r="E384" i="6"/>
  <c r="F379" i="6"/>
  <c r="G379" i="6"/>
  <c r="H379" i="6"/>
  <c r="I379" i="6"/>
  <c r="K379" i="6"/>
  <c r="L379" i="6"/>
  <c r="M379" i="6"/>
  <c r="N379" i="6"/>
  <c r="O379" i="6"/>
  <c r="E379" i="6"/>
  <c r="D400" i="6"/>
  <c r="D401" i="6"/>
  <c r="D402" i="6"/>
  <c r="D403" i="6"/>
  <c r="F393" i="6"/>
  <c r="G393" i="6"/>
  <c r="H393" i="6"/>
  <c r="I393" i="6"/>
  <c r="J393" i="6"/>
  <c r="K393" i="6"/>
  <c r="L393" i="6"/>
  <c r="M393" i="6"/>
  <c r="N393" i="6"/>
  <c r="O393" i="6"/>
  <c r="E393" i="6"/>
  <c r="F392" i="6"/>
  <c r="G392" i="6"/>
  <c r="H392" i="6"/>
  <c r="I392" i="6"/>
  <c r="J392" i="6"/>
  <c r="K392" i="6"/>
  <c r="L392" i="6"/>
  <c r="M392" i="6"/>
  <c r="N392" i="6"/>
  <c r="O392" i="6"/>
  <c r="E392" i="6"/>
  <c r="F391" i="6"/>
  <c r="G391" i="6"/>
  <c r="H391" i="6"/>
  <c r="I391" i="6"/>
  <c r="J391" i="6"/>
  <c r="K391" i="6"/>
  <c r="L391" i="6"/>
  <c r="M391" i="6"/>
  <c r="N391" i="6"/>
  <c r="O391" i="6"/>
  <c r="E391" i="6"/>
  <c r="F390" i="6"/>
  <c r="G390" i="6"/>
  <c r="H390" i="6"/>
  <c r="I390" i="6"/>
  <c r="J390" i="6"/>
  <c r="K390" i="6"/>
  <c r="L390" i="6"/>
  <c r="M390" i="6"/>
  <c r="N390" i="6"/>
  <c r="O390" i="6"/>
  <c r="E390" i="6"/>
  <c r="F399" i="6"/>
  <c r="G399" i="6"/>
  <c r="H399" i="6"/>
  <c r="I399" i="6"/>
  <c r="J399" i="6"/>
  <c r="L399" i="6"/>
  <c r="M399" i="6"/>
  <c r="N399" i="6"/>
  <c r="O399" i="6"/>
  <c r="E399" i="6"/>
  <c r="D384" i="6" l="1"/>
  <c r="D399" i="6"/>
  <c r="O29" i="6"/>
  <c r="F27" i="6"/>
  <c r="G27" i="6"/>
  <c r="H27" i="6"/>
  <c r="I27" i="6"/>
  <c r="J27" i="6"/>
  <c r="K27" i="6"/>
  <c r="K26" i="6" s="1"/>
  <c r="L27" i="6"/>
  <c r="M27" i="6"/>
  <c r="N27" i="6"/>
  <c r="O27" i="6"/>
  <c r="F28" i="6"/>
  <c r="G28" i="6"/>
  <c r="H28" i="6"/>
  <c r="I28" i="6"/>
  <c r="J28" i="6"/>
  <c r="K28" i="6"/>
  <c r="F296" i="6"/>
  <c r="G296" i="6"/>
  <c r="H296" i="6"/>
  <c r="I296" i="6"/>
  <c r="J296" i="6"/>
  <c r="K296" i="6"/>
  <c r="L296" i="6"/>
  <c r="M296" i="6"/>
  <c r="N296" i="6"/>
  <c r="O296" i="6"/>
  <c r="E296" i="6"/>
  <c r="D299" i="6"/>
  <c r="D300" i="6"/>
  <c r="D297" i="6"/>
  <c r="D298" i="6"/>
  <c r="D296" i="6" l="1"/>
  <c r="J534" i="6" l="1"/>
  <c r="J487" i="6"/>
  <c r="J264" i="6"/>
  <c r="J585" i="6" l="1"/>
  <c r="J528" i="6" l="1"/>
  <c r="J518" i="6"/>
  <c r="J483" i="6"/>
  <c r="J451" i="6"/>
  <c r="J422" i="6"/>
  <c r="J319" i="6"/>
  <c r="J493" i="6" l="1"/>
  <c r="J355" i="6"/>
  <c r="J329" i="6"/>
  <c r="J269" i="6"/>
  <c r="J184" i="6"/>
  <c r="J274" i="6"/>
  <c r="J38" i="6"/>
  <c r="J545" i="6"/>
  <c r="J219" i="6"/>
  <c r="J445" i="6" l="1"/>
  <c r="M196" i="6" l="1"/>
  <c r="L196" i="6"/>
  <c r="K196" i="6"/>
  <c r="O372" i="6"/>
  <c r="N349" i="6"/>
  <c r="L471" i="6"/>
  <c r="L465" i="6" s="1"/>
  <c r="M471" i="6"/>
  <c r="N471" i="6"/>
  <c r="O471" i="6"/>
  <c r="K471" i="6"/>
  <c r="M465" i="6"/>
  <c r="K554" i="6"/>
  <c r="B12" i="7"/>
  <c r="C12" i="7"/>
  <c r="A12" i="7"/>
  <c r="D277" i="6"/>
  <c r="D278" i="6"/>
  <c r="D279" i="6"/>
  <c r="D280" i="6"/>
  <c r="D282" i="6"/>
  <c r="D283" i="6"/>
  <c r="D284" i="6"/>
  <c r="D285" i="6"/>
  <c r="D288" i="6"/>
  <c r="D289" i="6"/>
  <c r="D290" i="6"/>
  <c r="D292" i="6"/>
  <c r="D293" i="6"/>
  <c r="D294" i="6"/>
  <c r="D295" i="6"/>
  <c r="O291" i="6"/>
  <c r="N291" i="6"/>
  <c r="M291" i="6"/>
  <c r="L291" i="6"/>
  <c r="K291" i="6"/>
  <c r="J291" i="6"/>
  <c r="I291" i="6"/>
  <c r="H291" i="6"/>
  <c r="G291" i="6"/>
  <c r="F291" i="6"/>
  <c r="E291" i="6"/>
  <c r="E287" i="6" s="1"/>
  <c r="D287" i="6" s="1"/>
  <c r="O286" i="6"/>
  <c r="N286" i="6"/>
  <c r="M286" i="6"/>
  <c r="L286" i="6"/>
  <c r="K286" i="6"/>
  <c r="J286" i="6"/>
  <c r="I286" i="6"/>
  <c r="H286" i="6"/>
  <c r="G286" i="6"/>
  <c r="F286" i="6"/>
  <c r="O281" i="6"/>
  <c r="N281" i="6"/>
  <c r="M281" i="6"/>
  <c r="L281" i="6"/>
  <c r="K281" i="6"/>
  <c r="J281" i="6"/>
  <c r="I281" i="6"/>
  <c r="H281" i="6"/>
  <c r="G281" i="6"/>
  <c r="F281" i="6"/>
  <c r="E281" i="6"/>
  <c r="O276" i="6"/>
  <c r="N276" i="6"/>
  <c r="M276" i="6"/>
  <c r="L276" i="6"/>
  <c r="K276" i="6"/>
  <c r="J276" i="6"/>
  <c r="I276" i="6"/>
  <c r="H276" i="6"/>
  <c r="G276" i="6"/>
  <c r="F276" i="6"/>
  <c r="E276" i="6"/>
  <c r="H271" i="6"/>
  <c r="K251" i="6"/>
  <c r="J367" i="6"/>
  <c r="J382" i="6"/>
  <c r="J554" i="6"/>
  <c r="J555" i="6"/>
  <c r="J556" i="6"/>
  <c r="J204" i="6"/>
  <c r="E439" i="6"/>
  <c r="J439" i="6"/>
  <c r="J503" i="6"/>
  <c r="J362" i="6"/>
  <c r="J522" i="6"/>
  <c r="J507" i="6"/>
  <c r="J333" i="6"/>
  <c r="J323" i="6"/>
  <c r="J196" i="6"/>
  <c r="J394" i="6"/>
  <c r="K394" i="6"/>
  <c r="L394" i="6"/>
  <c r="J62" i="6"/>
  <c r="D62" i="6" s="1"/>
  <c r="D140" i="6"/>
  <c r="J249" i="6"/>
  <c r="I464" i="6"/>
  <c r="E464" i="6"/>
  <c r="I571" i="6"/>
  <c r="I566" i="6" s="1"/>
  <c r="H571" i="6"/>
  <c r="H566" i="6" s="1"/>
  <c r="G571" i="6"/>
  <c r="G566" i="6" s="1"/>
  <c r="F571" i="6"/>
  <c r="F566" i="6" s="1"/>
  <c r="E571" i="6"/>
  <c r="E566" i="6" s="1"/>
  <c r="D570" i="6"/>
  <c r="D569" i="6"/>
  <c r="O568" i="6"/>
  <c r="O567" i="6" s="1"/>
  <c r="N568" i="6"/>
  <c r="N567" i="6" s="1"/>
  <c r="M568" i="6"/>
  <c r="M567" i="6" s="1"/>
  <c r="L568" i="6"/>
  <c r="L567" i="6" s="1"/>
  <c r="K568" i="6"/>
  <c r="K567" i="6" s="1"/>
  <c r="J568" i="6"/>
  <c r="J567" i="6" s="1"/>
  <c r="I568" i="6"/>
  <c r="I563" i="6" s="1"/>
  <c r="H568" i="6"/>
  <c r="G568" i="6"/>
  <c r="G567" i="6" s="1"/>
  <c r="F568" i="6"/>
  <c r="E568" i="6"/>
  <c r="E563" i="6" s="1"/>
  <c r="K566" i="6"/>
  <c r="J566" i="6"/>
  <c r="K565" i="6"/>
  <c r="J565" i="6"/>
  <c r="I565" i="6"/>
  <c r="H565" i="6"/>
  <c r="G565" i="6"/>
  <c r="E565" i="6"/>
  <c r="F565" i="6"/>
  <c r="K564" i="6"/>
  <c r="J564" i="6"/>
  <c r="I564" i="6"/>
  <c r="H564" i="6"/>
  <c r="G564" i="6"/>
  <c r="F564" i="6"/>
  <c r="E564" i="6"/>
  <c r="O563" i="6"/>
  <c r="O562" i="6" s="1"/>
  <c r="N563" i="6"/>
  <c r="N562" i="6" s="1"/>
  <c r="M563" i="6"/>
  <c r="M562" i="6" s="1"/>
  <c r="L563" i="6"/>
  <c r="L562" i="6" s="1"/>
  <c r="J259" i="6"/>
  <c r="J256" i="6" s="1"/>
  <c r="F563" i="6"/>
  <c r="J563" i="6"/>
  <c r="E437" i="6"/>
  <c r="F437" i="6"/>
  <c r="G437" i="6"/>
  <c r="G454" i="6"/>
  <c r="H437" i="6"/>
  <c r="I437" i="6"/>
  <c r="J437" i="6"/>
  <c r="K437" i="6"/>
  <c r="K454" i="6"/>
  <c r="L437" i="6"/>
  <c r="M437" i="6"/>
  <c r="N437" i="6"/>
  <c r="O437" i="6"/>
  <c r="O454" i="6"/>
  <c r="E438" i="6"/>
  <c r="F438" i="6"/>
  <c r="G438" i="6"/>
  <c r="H438" i="6"/>
  <c r="H455" i="6"/>
  <c r="I438" i="6"/>
  <c r="J438" i="6"/>
  <c r="K438" i="6"/>
  <c r="L438" i="6"/>
  <c r="L439" i="6"/>
  <c r="L441" i="6"/>
  <c r="M438" i="6"/>
  <c r="N438" i="6"/>
  <c r="O438" i="6"/>
  <c r="F439" i="6"/>
  <c r="F456" i="6"/>
  <c r="G439" i="6"/>
  <c r="H439" i="6"/>
  <c r="I439" i="6"/>
  <c r="K439" i="6"/>
  <c r="K456" i="6"/>
  <c r="N439" i="6"/>
  <c r="O439" i="6"/>
  <c r="E440" i="6"/>
  <c r="E430" i="6" s="1"/>
  <c r="F440" i="6"/>
  <c r="G440" i="6"/>
  <c r="H440" i="6"/>
  <c r="I440" i="6"/>
  <c r="I434" i="6" s="1"/>
  <c r="J440" i="6"/>
  <c r="K440" i="6"/>
  <c r="L440" i="6"/>
  <c r="M440" i="6"/>
  <c r="M430" i="6" s="1"/>
  <c r="N440" i="6"/>
  <c r="O440" i="6"/>
  <c r="E441" i="6"/>
  <c r="F441" i="6"/>
  <c r="G441" i="6"/>
  <c r="H441" i="6"/>
  <c r="I441" i="6"/>
  <c r="J441" i="6"/>
  <c r="K441" i="6"/>
  <c r="M441" i="6"/>
  <c r="N441" i="6"/>
  <c r="N435" i="6" s="1"/>
  <c r="O441" i="6"/>
  <c r="O435" i="6" s="1"/>
  <c r="F454" i="6"/>
  <c r="H454" i="6"/>
  <c r="I454" i="6"/>
  <c r="J454" i="6"/>
  <c r="L454" i="6"/>
  <c r="M454" i="6"/>
  <c r="N454" i="6"/>
  <c r="F455" i="6"/>
  <c r="G455" i="6"/>
  <c r="I455" i="6"/>
  <c r="I432" i="6" s="1"/>
  <c r="J455" i="6"/>
  <c r="K455" i="6"/>
  <c r="L455" i="6"/>
  <c r="M455" i="6"/>
  <c r="N455" i="6"/>
  <c r="O455" i="6"/>
  <c r="G456" i="6"/>
  <c r="H456" i="6"/>
  <c r="I456" i="6"/>
  <c r="J456" i="6"/>
  <c r="L456" i="6"/>
  <c r="M456" i="6"/>
  <c r="N456" i="6"/>
  <c r="O456" i="6"/>
  <c r="F457" i="6"/>
  <c r="G457" i="6"/>
  <c r="H457" i="6"/>
  <c r="I457" i="6"/>
  <c r="J457" i="6"/>
  <c r="K457" i="6"/>
  <c r="L457" i="6"/>
  <c r="M457" i="6"/>
  <c r="N457" i="6"/>
  <c r="O457" i="6"/>
  <c r="E457" i="6"/>
  <c r="E455" i="6"/>
  <c r="E456" i="6"/>
  <c r="E454" i="6"/>
  <c r="D462" i="6"/>
  <c r="D461" i="6"/>
  <c r="D460" i="6"/>
  <c r="D459" i="6"/>
  <c r="O458" i="6"/>
  <c r="N458" i="6"/>
  <c r="M458" i="6"/>
  <c r="L458" i="6"/>
  <c r="K458" i="6"/>
  <c r="J458" i="6"/>
  <c r="I458" i="6"/>
  <c r="H458" i="6"/>
  <c r="G458" i="6"/>
  <c r="F458" i="6"/>
  <c r="E458" i="6"/>
  <c r="N110" i="5"/>
  <c r="N109" i="5"/>
  <c r="N106" i="5"/>
  <c r="N91" i="5" s="1"/>
  <c r="H59" i="5"/>
  <c r="H60" i="5"/>
  <c r="O46" i="5"/>
  <c r="H46" i="5" s="1"/>
  <c r="O53" i="5"/>
  <c r="P54" i="5"/>
  <c r="P16" i="5" s="1"/>
  <c r="O54" i="5"/>
  <c r="N54" i="5"/>
  <c r="N53" i="5"/>
  <c r="N48" i="5"/>
  <c r="N49" i="5"/>
  <c r="H49" i="5" s="1"/>
  <c r="N47" i="5"/>
  <c r="N46" i="5"/>
  <c r="N45" i="5"/>
  <c r="N43" i="5"/>
  <c r="N19" i="5"/>
  <c r="N18" i="5"/>
  <c r="J472" i="6"/>
  <c r="D249" i="6"/>
  <c r="J224" i="6"/>
  <c r="D224" i="6" s="1"/>
  <c r="J214" i="6"/>
  <c r="J209" i="6"/>
  <c r="J44" i="6"/>
  <c r="D275" i="6"/>
  <c r="D274" i="6"/>
  <c r="D273" i="6"/>
  <c r="D272" i="6"/>
  <c r="O271" i="6"/>
  <c r="N271" i="6"/>
  <c r="M271" i="6"/>
  <c r="L271" i="6"/>
  <c r="K271" i="6"/>
  <c r="J271" i="6"/>
  <c r="I271" i="6"/>
  <c r="E271" i="6"/>
  <c r="F271" i="6"/>
  <c r="G271" i="6"/>
  <c r="E241" i="6"/>
  <c r="F241" i="6"/>
  <c r="G241" i="6"/>
  <c r="H241" i="6"/>
  <c r="I241" i="6"/>
  <c r="J241" i="6"/>
  <c r="K241" i="6"/>
  <c r="L241" i="6"/>
  <c r="M241" i="6"/>
  <c r="N241" i="6"/>
  <c r="O241" i="6"/>
  <c r="D242" i="6"/>
  <c r="D243" i="6"/>
  <c r="D244" i="6"/>
  <c r="D245" i="6"/>
  <c r="R17" i="5"/>
  <c r="Q17" i="5"/>
  <c r="P17" i="5"/>
  <c r="O17" i="5"/>
  <c r="N17" i="5"/>
  <c r="S17" i="5"/>
  <c r="I17" i="5"/>
  <c r="H57" i="5"/>
  <c r="H58" i="5"/>
  <c r="D270" i="6"/>
  <c r="D269" i="6"/>
  <c r="D268" i="6"/>
  <c r="D267" i="6"/>
  <c r="O266" i="6"/>
  <c r="N266" i="6"/>
  <c r="M266" i="6"/>
  <c r="L266" i="6"/>
  <c r="K266" i="6"/>
  <c r="J266" i="6"/>
  <c r="I266" i="6"/>
  <c r="H266" i="6"/>
  <c r="G266" i="6"/>
  <c r="F266" i="6"/>
  <c r="E266" i="6"/>
  <c r="S16" i="5"/>
  <c r="R16" i="5"/>
  <c r="Q16" i="5"/>
  <c r="O16" i="5"/>
  <c r="L16" i="5"/>
  <c r="K16" i="5"/>
  <c r="J16" i="5"/>
  <c r="I16" i="5"/>
  <c r="I520" i="6"/>
  <c r="I542" i="6"/>
  <c r="Q542" i="6" s="1"/>
  <c r="I350" i="6"/>
  <c r="M19" i="5"/>
  <c r="H19" i="5" s="1"/>
  <c r="I44" i="6"/>
  <c r="N118" i="5"/>
  <c r="N115" i="5" s="1"/>
  <c r="N69" i="5"/>
  <c r="H55" i="5"/>
  <c r="H56" i="5"/>
  <c r="L58" i="6"/>
  <c r="M58" i="6"/>
  <c r="N58" i="6"/>
  <c r="O58" i="6"/>
  <c r="J348" i="6"/>
  <c r="D265" i="6"/>
  <c r="D264" i="6"/>
  <c r="D263" i="6"/>
  <c r="D262" i="6"/>
  <c r="O261" i="6"/>
  <c r="N261" i="6"/>
  <c r="M261" i="6"/>
  <c r="L261" i="6"/>
  <c r="K261" i="6"/>
  <c r="J261" i="6"/>
  <c r="I261" i="6"/>
  <c r="H261" i="6"/>
  <c r="G261" i="6"/>
  <c r="F261" i="6"/>
  <c r="E261" i="6"/>
  <c r="D260" i="6"/>
  <c r="D259" i="6"/>
  <c r="D258" i="6"/>
  <c r="D257" i="6"/>
  <c r="O256" i="6"/>
  <c r="N256" i="6"/>
  <c r="M256" i="6"/>
  <c r="L256" i="6"/>
  <c r="K256" i="6"/>
  <c r="I256" i="6"/>
  <c r="H256" i="6"/>
  <c r="G256" i="6"/>
  <c r="F256" i="6"/>
  <c r="E256" i="6"/>
  <c r="D255" i="6"/>
  <c r="D254" i="6"/>
  <c r="D253" i="6"/>
  <c r="D252" i="6"/>
  <c r="O251" i="6"/>
  <c r="N251" i="6"/>
  <c r="M251" i="6"/>
  <c r="L251" i="6"/>
  <c r="J251" i="6"/>
  <c r="I251" i="6"/>
  <c r="H251" i="6"/>
  <c r="G251" i="6"/>
  <c r="F251" i="6"/>
  <c r="E251" i="6"/>
  <c r="D398" i="6"/>
  <c r="D397" i="6"/>
  <c r="D396" i="6"/>
  <c r="D395" i="6"/>
  <c r="O394" i="6"/>
  <c r="N394" i="6"/>
  <c r="M394" i="6"/>
  <c r="I394" i="6"/>
  <c r="H394" i="6"/>
  <c r="G394" i="6"/>
  <c r="F394" i="6"/>
  <c r="E394" i="6"/>
  <c r="I389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8" i="6"/>
  <c r="M374" i="6"/>
  <c r="D383" i="6"/>
  <c r="D382" i="6"/>
  <c r="D381" i="6"/>
  <c r="D380" i="6"/>
  <c r="M118" i="5"/>
  <c r="I585" i="6"/>
  <c r="I580" i="6" s="1"/>
  <c r="I577" i="6" s="1"/>
  <c r="I575" i="6" s="1"/>
  <c r="I518" i="6"/>
  <c r="I515" i="6" s="1"/>
  <c r="I503" i="6"/>
  <c r="I418" i="6"/>
  <c r="M96" i="5"/>
  <c r="H96" i="5" s="1"/>
  <c r="M99" i="5"/>
  <c r="M101" i="5"/>
  <c r="H101" i="5" s="1"/>
  <c r="M119" i="5"/>
  <c r="M105" i="5"/>
  <c r="M93" i="5" s="1"/>
  <c r="M106" i="5"/>
  <c r="H106" i="5" s="1"/>
  <c r="M97" i="5"/>
  <c r="M69" i="5"/>
  <c r="H69" i="5" s="1"/>
  <c r="M68" i="5"/>
  <c r="M67" i="5"/>
  <c r="H67" i="5" s="1"/>
  <c r="I367" i="6"/>
  <c r="I483" i="6"/>
  <c r="D483" i="6" s="1"/>
  <c r="I534" i="6"/>
  <c r="I493" i="6"/>
  <c r="I323" i="6"/>
  <c r="D323" i="6" s="1"/>
  <c r="I362" i="6"/>
  <c r="D362" i="6" s="1"/>
  <c r="I355" i="6"/>
  <c r="I333" i="6"/>
  <c r="D333" i="6" s="1"/>
  <c r="I422" i="6"/>
  <c r="M76" i="5"/>
  <c r="H76" i="5" s="1"/>
  <c r="M439" i="6"/>
  <c r="Q85" i="5"/>
  <c r="H85" i="5" s="1"/>
  <c r="I91" i="5"/>
  <c r="L472" i="6"/>
  <c r="L466" i="6" s="1"/>
  <c r="D545" i="6"/>
  <c r="D546" i="6"/>
  <c r="D544" i="6"/>
  <c r="D543" i="6"/>
  <c r="O542" i="6"/>
  <c r="N542" i="6"/>
  <c r="M542" i="6"/>
  <c r="L542" i="6"/>
  <c r="K542" i="6"/>
  <c r="J542" i="6"/>
  <c r="H542" i="6"/>
  <c r="G542" i="6"/>
  <c r="E542" i="6"/>
  <c r="F542" i="6"/>
  <c r="J91" i="5"/>
  <c r="K91" i="5"/>
  <c r="L91" i="5"/>
  <c r="O91" i="5"/>
  <c r="P91" i="5"/>
  <c r="Q91" i="5"/>
  <c r="R91" i="5"/>
  <c r="S91" i="5"/>
  <c r="H108" i="5"/>
  <c r="M40" i="5"/>
  <c r="M17" i="5" s="1"/>
  <c r="L331" i="6"/>
  <c r="M331" i="6"/>
  <c r="N331" i="6"/>
  <c r="O331" i="6"/>
  <c r="L321" i="6"/>
  <c r="M321" i="6"/>
  <c r="N321" i="6"/>
  <c r="O321" i="6"/>
  <c r="H52" i="5"/>
  <c r="M48" i="5"/>
  <c r="M47" i="5"/>
  <c r="H47" i="5" s="1"/>
  <c r="D237" i="6"/>
  <c r="D238" i="6"/>
  <c r="D239" i="6"/>
  <c r="D240" i="6"/>
  <c r="Q118" i="5"/>
  <c r="Q119" i="5"/>
  <c r="R119" i="5" s="1"/>
  <c r="S119" i="5" s="1"/>
  <c r="P117" i="5"/>
  <c r="Q117" i="5"/>
  <c r="R117" i="5"/>
  <c r="S117" i="5"/>
  <c r="H120" i="5"/>
  <c r="H95" i="5"/>
  <c r="H98" i="5"/>
  <c r="H99" i="5"/>
  <c r="H100" i="5"/>
  <c r="H102" i="5"/>
  <c r="H103" i="5"/>
  <c r="H104" i="5"/>
  <c r="H105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53" i="5"/>
  <c r="H62" i="5"/>
  <c r="H63" i="5"/>
  <c r="H64" i="5"/>
  <c r="H65" i="5"/>
  <c r="H70" i="5"/>
  <c r="D578" i="6"/>
  <c r="D579" i="6"/>
  <c r="D581" i="6"/>
  <c r="D583" i="6"/>
  <c r="D584" i="6"/>
  <c r="D586" i="6"/>
  <c r="D559" i="6"/>
  <c r="D560" i="6"/>
  <c r="D538" i="6"/>
  <c r="D539" i="6"/>
  <c r="D540" i="6"/>
  <c r="D541" i="6"/>
  <c r="D532" i="6"/>
  <c r="D533" i="6"/>
  <c r="D535" i="6"/>
  <c r="D536" i="6"/>
  <c r="D526" i="6"/>
  <c r="D527" i="6"/>
  <c r="D528" i="6"/>
  <c r="D529" i="6"/>
  <c r="D530" i="6"/>
  <c r="D521" i="6"/>
  <c r="D523" i="6"/>
  <c r="D524" i="6"/>
  <c r="D516" i="6"/>
  <c r="D517" i="6"/>
  <c r="D519" i="6"/>
  <c r="D511" i="6"/>
  <c r="D512" i="6"/>
  <c r="D513" i="6"/>
  <c r="D514" i="6"/>
  <c r="D506" i="6"/>
  <c r="D507" i="6"/>
  <c r="D508" i="6"/>
  <c r="D509" i="6"/>
  <c r="D501" i="6"/>
  <c r="D502" i="6"/>
  <c r="D504" i="6"/>
  <c r="D496" i="6"/>
  <c r="D497" i="6"/>
  <c r="D498" i="6"/>
  <c r="D499" i="6"/>
  <c r="D491" i="6"/>
  <c r="D492" i="6"/>
  <c r="D494" i="6"/>
  <c r="D486" i="6"/>
  <c r="D487" i="6"/>
  <c r="D488" i="6"/>
  <c r="D489" i="6"/>
  <c r="D481" i="6"/>
  <c r="D482" i="6"/>
  <c r="D484" i="6"/>
  <c r="D449" i="6"/>
  <c r="D450" i="6"/>
  <c r="D451" i="6"/>
  <c r="D452" i="6"/>
  <c r="D443" i="6"/>
  <c r="D444" i="6"/>
  <c r="D445" i="6"/>
  <c r="D446" i="6"/>
  <c r="D447" i="6"/>
  <c r="D425" i="6"/>
  <c r="D426" i="6"/>
  <c r="D427" i="6"/>
  <c r="D428" i="6"/>
  <c r="D420" i="6"/>
  <c r="D421" i="6"/>
  <c r="D423" i="6"/>
  <c r="E424" i="6"/>
  <c r="F424" i="6"/>
  <c r="G424" i="6"/>
  <c r="H424" i="6"/>
  <c r="I424" i="6"/>
  <c r="J424" i="6"/>
  <c r="K424" i="6"/>
  <c r="L424" i="6"/>
  <c r="M424" i="6"/>
  <c r="N424" i="6"/>
  <c r="O424" i="6"/>
  <c r="D415" i="6"/>
  <c r="D416" i="6"/>
  <c r="D417" i="6"/>
  <c r="D418" i="6"/>
  <c r="D370" i="6"/>
  <c r="D371" i="6"/>
  <c r="D373" i="6"/>
  <c r="D366" i="6"/>
  <c r="D368" i="6"/>
  <c r="D365" i="6"/>
  <c r="D360" i="6"/>
  <c r="D361" i="6"/>
  <c r="D363" i="6"/>
  <c r="D353" i="6"/>
  <c r="D354" i="6"/>
  <c r="D356" i="6"/>
  <c r="D357" i="6"/>
  <c r="D358" i="6"/>
  <c r="D351" i="6"/>
  <c r="D342" i="6"/>
  <c r="D343" i="6"/>
  <c r="D344" i="6"/>
  <c r="D345" i="6"/>
  <c r="D337" i="6"/>
  <c r="D338" i="6"/>
  <c r="D339" i="6"/>
  <c r="D340" i="6"/>
  <c r="D332" i="6"/>
  <c r="D334" i="6"/>
  <c r="D335" i="6"/>
  <c r="D327" i="6"/>
  <c r="D328" i="6"/>
  <c r="D329" i="6"/>
  <c r="D330" i="6"/>
  <c r="D322" i="6"/>
  <c r="D324" i="6"/>
  <c r="D325" i="6"/>
  <c r="D317" i="6"/>
  <c r="D318" i="6"/>
  <c r="D319" i="6"/>
  <c r="D320" i="6"/>
  <c r="D247" i="6"/>
  <c r="D248" i="6"/>
  <c r="D250" i="6"/>
  <c r="D233" i="6"/>
  <c r="D234" i="6"/>
  <c r="D235" i="6"/>
  <c r="D232" i="6"/>
  <c r="D228" i="6"/>
  <c r="D229" i="6"/>
  <c r="D230" i="6"/>
  <c r="D227" i="6"/>
  <c r="D223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3" i="6"/>
  <c r="D204" i="6"/>
  <c r="D205" i="6"/>
  <c r="D202" i="6"/>
  <c r="D200" i="6"/>
  <c r="D197" i="6"/>
  <c r="D183" i="6"/>
  <c r="D184" i="6"/>
  <c r="D185" i="6"/>
  <c r="D182" i="6"/>
  <c r="D67" i="6"/>
  <c r="D68" i="6"/>
  <c r="D69" i="6"/>
  <c r="D70" i="6"/>
  <c r="D60" i="6"/>
  <c r="D61" i="6"/>
  <c r="D63" i="6"/>
  <c r="D64" i="6"/>
  <c r="D55" i="6"/>
  <c r="D56" i="6"/>
  <c r="D57" i="6"/>
  <c r="D54" i="6"/>
  <c r="D43" i="6"/>
  <c r="D45" i="6"/>
  <c r="D46" i="6"/>
  <c r="D37" i="6"/>
  <c r="D38" i="6"/>
  <c r="D40" i="6"/>
  <c r="D36" i="6"/>
  <c r="D34" i="6"/>
  <c r="D25" i="6"/>
  <c r="O246" i="6"/>
  <c r="N246" i="6"/>
  <c r="M246" i="6"/>
  <c r="L246" i="6"/>
  <c r="K246" i="6"/>
  <c r="J246" i="6"/>
  <c r="I246" i="6"/>
  <c r="H246" i="6"/>
  <c r="G246" i="6"/>
  <c r="F246" i="6"/>
  <c r="E246" i="6"/>
  <c r="L181" i="6"/>
  <c r="N531" i="6"/>
  <c r="M531" i="6"/>
  <c r="M580" i="6"/>
  <c r="M575" i="6" s="1"/>
  <c r="L580" i="6"/>
  <c r="L577" i="6" s="1"/>
  <c r="L582" i="6"/>
  <c r="L531" i="6"/>
  <c r="O531" i="6"/>
  <c r="O369" i="6"/>
  <c r="M58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Q116" i="5"/>
  <c r="R116" i="5" s="1"/>
  <c r="S116" i="5" s="1"/>
  <c r="P115" i="5"/>
  <c r="P82" i="5"/>
  <c r="P78" i="5" s="1"/>
  <c r="Q82" i="5"/>
  <c r="Q78" i="5"/>
  <c r="R82" i="5"/>
  <c r="R78" i="5" s="1"/>
  <c r="S82" i="5"/>
  <c r="S78" i="5" s="1"/>
  <c r="S83" i="5"/>
  <c r="P83" i="5"/>
  <c r="P77" i="5" s="1"/>
  <c r="Q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S14" i="5" s="1"/>
  <c r="P61" i="5"/>
  <c r="P14" i="5"/>
  <c r="Q61" i="5"/>
  <c r="R61" i="5"/>
  <c r="R14" i="5" s="1"/>
  <c r="S61" i="5"/>
  <c r="L28" i="6"/>
  <c r="L19" i="6" s="1"/>
  <c r="L10" i="6" s="1"/>
  <c r="M28" i="6"/>
  <c r="M19" i="6" s="1"/>
  <c r="M10" i="6" s="1"/>
  <c r="N28" i="6"/>
  <c r="N19" i="6" s="1"/>
  <c r="N10" i="6" s="1"/>
  <c r="O28" i="6"/>
  <c r="O19" i="6" s="1"/>
  <c r="O10" i="6" s="1"/>
  <c r="L30" i="6"/>
  <c r="L21" i="6" s="1"/>
  <c r="L12" i="6" s="1"/>
  <c r="M30" i="6"/>
  <c r="M21" i="6" s="1"/>
  <c r="M12" i="6" s="1"/>
  <c r="N30" i="6"/>
  <c r="N21" i="6" s="1"/>
  <c r="N12" i="6" s="1"/>
  <c r="O30" i="6"/>
  <c r="O21" i="6" s="1"/>
  <c r="O12" i="6" s="1"/>
  <c r="L31" i="6"/>
  <c r="L22" i="6" s="1"/>
  <c r="L13" i="6" s="1"/>
  <c r="M31" i="6"/>
  <c r="M22" i="6" s="1"/>
  <c r="M13" i="6" s="1"/>
  <c r="N31" i="6"/>
  <c r="N22" i="6" s="1"/>
  <c r="N13" i="6" s="1"/>
  <c r="O31" i="6"/>
  <c r="O22" i="6" s="1"/>
  <c r="O13" i="6" s="1"/>
  <c r="L33" i="6"/>
  <c r="M33" i="6"/>
  <c r="N33" i="6"/>
  <c r="O33" i="6"/>
  <c r="L35" i="6"/>
  <c r="M35" i="6"/>
  <c r="N35" i="6"/>
  <c r="O35" i="6"/>
  <c r="L41" i="6"/>
  <c r="M41" i="6"/>
  <c r="N41" i="6"/>
  <c r="O41" i="6"/>
  <c r="L413" i="6"/>
  <c r="M413" i="6"/>
  <c r="M408" i="6" s="1"/>
  <c r="M16" i="6" s="1"/>
  <c r="N413" i="6"/>
  <c r="N408" i="6" s="1"/>
  <c r="N16" i="6" s="1"/>
  <c r="O413" i="6"/>
  <c r="O408" i="6" s="1"/>
  <c r="O16" i="6" s="1"/>
  <c r="L412" i="6"/>
  <c r="L407" i="6" s="1"/>
  <c r="M412" i="6"/>
  <c r="M407" i="6" s="1"/>
  <c r="N412" i="6"/>
  <c r="N407" i="6" s="1"/>
  <c r="O412" i="6"/>
  <c r="O407" i="6" s="1"/>
  <c r="L411" i="6"/>
  <c r="M411" i="6"/>
  <c r="N411" i="6"/>
  <c r="O411" i="6"/>
  <c r="L410" i="6"/>
  <c r="L405" i="6" s="1"/>
  <c r="M410" i="6"/>
  <c r="M405" i="6" s="1"/>
  <c r="N410" i="6"/>
  <c r="N405" i="6" s="1"/>
  <c r="O410" i="6"/>
  <c r="O405" i="6" s="1"/>
  <c r="L406" i="6"/>
  <c r="M406" i="6"/>
  <c r="N406" i="6"/>
  <c r="O406" i="6"/>
  <c r="L468" i="6"/>
  <c r="M468" i="6"/>
  <c r="N468" i="6"/>
  <c r="O468" i="6"/>
  <c r="L467" i="6"/>
  <c r="M467" i="6"/>
  <c r="N467" i="6"/>
  <c r="O467" i="6"/>
  <c r="L464" i="6"/>
  <c r="M464" i="6"/>
  <c r="N464" i="6"/>
  <c r="O464" i="6"/>
  <c r="L473" i="6"/>
  <c r="M473" i="6"/>
  <c r="N473" i="6"/>
  <c r="O473" i="6"/>
  <c r="N465" i="6"/>
  <c r="L470" i="6"/>
  <c r="M470" i="6"/>
  <c r="N470" i="6"/>
  <c r="O470" i="6"/>
  <c r="L490" i="6"/>
  <c r="L435" i="6"/>
  <c r="M435" i="6"/>
  <c r="L434" i="6"/>
  <c r="M434" i="6"/>
  <c r="N434" i="6"/>
  <c r="O434" i="6"/>
  <c r="L448" i="6"/>
  <c r="M448" i="6"/>
  <c r="N448" i="6"/>
  <c r="O448" i="6"/>
  <c r="L442" i="6"/>
  <c r="M442" i="6"/>
  <c r="N442" i="6"/>
  <c r="O442" i="6"/>
  <c r="L419" i="6"/>
  <c r="M419" i="6"/>
  <c r="N419" i="6"/>
  <c r="O419" i="6"/>
  <c r="L414" i="6"/>
  <c r="M414" i="6"/>
  <c r="N414" i="6"/>
  <c r="O414" i="6"/>
  <c r="L369" i="6"/>
  <c r="M369" i="6"/>
  <c r="L364" i="6"/>
  <c r="M364" i="6"/>
  <c r="N364" i="6"/>
  <c r="O364" i="6"/>
  <c r="L359" i="6"/>
  <c r="M359" i="6"/>
  <c r="N359" i="6"/>
  <c r="O359" i="6"/>
  <c r="L347" i="6"/>
  <c r="M347" i="6"/>
  <c r="M312" i="6"/>
  <c r="N347" i="6"/>
  <c r="O347" i="6"/>
  <c r="L348" i="6"/>
  <c r="M348" i="6"/>
  <c r="N348" i="6"/>
  <c r="O348" i="6"/>
  <c r="L350" i="6"/>
  <c r="M350" i="6"/>
  <c r="N350" i="6"/>
  <c r="O350" i="6"/>
  <c r="L349" i="6"/>
  <c r="M349" i="6"/>
  <c r="L352" i="6"/>
  <c r="M352" i="6"/>
  <c r="N352" i="6"/>
  <c r="O352" i="6"/>
  <c r="L312" i="6"/>
  <c r="N312" i="6"/>
  <c r="O312" i="6"/>
  <c r="L315" i="6"/>
  <c r="M315" i="6"/>
  <c r="N315" i="6"/>
  <c r="O315" i="6"/>
  <c r="L314" i="6"/>
  <c r="M314" i="6"/>
  <c r="N314" i="6"/>
  <c r="O314" i="6"/>
  <c r="L313" i="6"/>
  <c r="M313" i="6"/>
  <c r="N313" i="6"/>
  <c r="O313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21" i="6"/>
  <c r="M221" i="6"/>
  <c r="N221" i="6"/>
  <c r="O221" i="6"/>
  <c r="L211" i="6"/>
  <c r="M211" i="6"/>
  <c r="N211" i="6"/>
  <c r="O211" i="6"/>
  <c r="L216" i="6"/>
  <c r="M216" i="6"/>
  <c r="N216" i="6"/>
  <c r="O216" i="6"/>
  <c r="L206" i="6"/>
  <c r="M206" i="6"/>
  <c r="N206" i="6"/>
  <c r="O206" i="6"/>
  <c r="L201" i="6"/>
  <c r="M201" i="6"/>
  <c r="N201" i="6"/>
  <c r="O201" i="6"/>
  <c r="L480" i="6"/>
  <c r="M480" i="6"/>
  <c r="N480" i="6"/>
  <c r="O480" i="6"/>
  <c r="L485" i="6"/>
  <c r="M485" i="6"/>
  <c r="N485" i="6"/>
  <c r="O485" i="6"/>
  <c r="L576" i="6"/>
  <c r="M576" i="6"/>
  <c r="N576" i="6"/>
  <c r="O576" i="6"/>
  <c r="L573" i="6"/>
  <c r="M573" i="6"/>
  <c r="N573" i="6"/>
  <c r="O573" i="6"/>
  <c r="L574" i="6"/>
  <c r="L553" i="6" s="1"/>
  <c r="L552" i="6" s="1"/>
  <c r="M574" i="6"/>
  <c r="M553" i="6" s="1"/>
  <c r="M552" i="6" s="1"/>
  <c r="N574" i="6"/>
  <c r="N553" i="6" s="1"/>
  <c r="N552" i="6" s="1"/>
  <c r="O574" i="6"/>
  <c r="O553" i="6" s="1"/>
  <c r="O552" i="6" s="1"/>
  <c r="L537" i="6"/>
  <c r="M537" i="6"/>
  <c r="N537" i="6"/>
  <c r="O537" i="6"/>
  <c r="L505" i="6"/>
  <c r="M505" i="6"/>
  <c r="N505" i="6"/>
  <c r="O505" i="6"/>
  <c r="L500" i="6"/>
  <c r="M500" i="6"/>
  <c r="N500" i="6"/>
  <c r="O500" i="6"/>
  <c r="L515" i="6"/>
  <c r="M515" i="6"/>
  <c r="N515" i="6"/>
  <c r="O515" i="6"/>
  <c r="L520" i="6"/>
  <c r="M520" i="6"/>
  <c r="N520" i="6"/>
  <c r="O520" i="6"/>
  <c r="L525" i="6"/>
  <c r="M525" i="6"/>
  <c r="N525" i="6"/>
  <c r="O525" i="6"/>
  <c r="O558" i="6"/>
  <c r="O557" i="6" s="1"/>
  <c r="N558" i="6"/>
  <c r="N557" i="6" s="1"/>
  <c r="M558" i="6"/>
  <c r="M557" i="6" s="1"/>
  <c r="L558" i="6"/>
  <c r="L557" i="6" s="1"/>
  <c r="O510" i="6"/>
  <c r="N510" i="6"/>
  <c r="M510" i="6"/>
  <c r="L510" i="6"/>
  <c r="O495" i="6"/>
  <c r="N495" i="6"/>
  <c r="M495" i="6"/>
  <c r="L495" i="6"/>
  <c r="N475" i="6"/>
  <c r="M475" i="6"/>
  <c r="L475" i="6"/>
  <c r="L326" i="6"/>
  <c r="M326" i="6"/>
  <c r="N326" i="6"/>
  <c r="O326" i="6"/>
  <c r="L316" i="6"/>
  <c r="M316" i="6"/>
  <c r="N316" i="6"/>
  <c r="O316" i="6"/>
  <c r="N580" i="6"/>
  <c r="N369" i="6"/>
  <c r="N436" i="6"/>
  <c r="L430" i="6"/>
  <c r="O430" i="6"/>
  <c r="N430" i="6"/>
  <c r="N582" i="6"/>
  <c r="L453" i="6"/>
  <c r="D372" i="6"/>
  <c r="N453" i="6"/>
  <c r="O582" i="6"/>
  <c r="O580" i="6"/>
  <c r="O577" i="6" s="1"/>
  <c r="M181" i="6"/>
  <c r="N181" i="6"/>
  <c r="O181" i="6"/>
  <c r="O155" i="6"/>
  <c r="M157" i="6"/>
  <c r="M155" i="6" s="1"/>
  <c r="L157" i="6"/>
  <c r="L155" i="6" s="1"/>
  <c r="N155" i="6"/>
  <c r="O149" i="6"/>
  <c r="N149" i="6"/>
  <c r="M149" i="6"/>
  <c r="L149" i="6"/>
  <c r="N144" i="6"/>
  <c r="M144" i="6"/>
  <c r="L144" i="6"/>
  <c r="L141" i="6" s="1"/>
  <c r="O142" i="6"/>
  <c r="N142" i="6"/>
  <c r="M142" i="6"/>
  <c r="L142" i="6"/>
  <c r="O141" i="6"/>
  <c r="N141" i="6"/>
  <c r="M141" i="6"/>
  <c r="O135" i="6"/>
  <c r="N135" i="6"/>
  <c r="M135" i="6"/>
  <c r="L135" i="6"/>
  <c r="O134" i="6"/>
  <c r="N134" i="6"/>
  <c r="M134" i="6"/>
  <c r="L134" i="6"/>
  <c r="N128" i="6"/>
  <c r="M128" i="6"/>
  <c r="M125" i="6" s="1"/>
  <c r="L128" i="6"/>
  <c r="L125" i="6" s="1"/>
  <c r="O126" i="6"/>
  <c r="N126" i="6"/>
  <c r="M126" i="6"/>
  <c r="L126" i="6"/>
  <c r="O125" i="6"/>
  <c r="N125" i="6"/>
  <c r="N120" i="6"/>
  <c r="M120" i="6"/>
  <c r="L120" i="6"/>
  <c r="O118" i="6"/>
  <c r="O117" i="6" s="1"/>
  <c r="N118" i="6"/>
  <c r="N117" i="6" s="1"/>
  <c r="M118" i="6"/>
  <c r="M117" i="6" s="1"/>
  <c r="L118" i="6"/>
  <c r="L117" i="6" s="1"/>
  <c r="O111" i="6"/>
  <c r="O110" i="6" s="1"/>
  <c r="N111" i="6"/>
  <c r="N110" i="6" s="1"/>
  <c r="M111" i="6"/>
  <c r="M110" i="6" s="1"/>
  <c r="L111" i="6"/>
  <c r="L110" i="6" s="1"/>
  <c r="O91" i="6"/>
  <c r="N91" i="6"/>
  <c r="M91" i="6"/>
  <c r="L91" i="6"/>
  <c r="O84" i="6"/>
  <c r="N84" i="6"/>
  <c r="M84" i="6"/>
  <c r="L84" i="6"/>
  <c r="O78" i="6"/>
  <c r="N78" i="6"/>
  <c r="M78" i="6"/>
  <c r="L78" i="6"/>
  <c r="O71" i="6"/>
  <c r="N71" i="6"/>
  <c r="M71" i="6"/>
  <c r="L71" i="6"/>
  <c r="O65" i="6"/>
  <c r="N65" i="6"/>
  <c r="M65" i="6"/>
  <c r="L65" i="6"/>
  <c r="O53" i="6"/>
  <c r="N53" i="6"/>
  <c r="M53" i="6"/>
  <c r="L53" i="6"/>
  <c r="O47" i="6"/>
  <c r="N47" i="6"/>
  <c r="M47" i="6"/>
  <c r="L47" i="6"/>
  <c r="O341" i="6"/>
  <c r="N341" i="6"/>
  <c r="M341" i="6"/>
  <c r="L341" i="6"/>
  <c r="O336" i="6"/>
  <c r="N336" i="6"/>
  <c r="M336" i="6"/>
  <c r="L336" i="6"/>
  <c r="O196" i="6"/>
  <c r="N196" i="6"/>
  <c r="O191" i="6"/>
  <c r="N191" i="6"/>
  <c r="M191" i="6"/>
  <c r="L191" i="6"/>
  <c r="O186" i="6"/>
  <c r="N186" i="6"/>
  <c r="M186" i="6"/>
  <c r="L186" i="6"/>
  <c r="O175" i="6"/>
  <c r="N175" i="6"/>
  <c r="M175" i="6"/>
  <c r="L175" i="6"/>
  <c r="O172" i="6"/>
  <c r="O32" i="6" s="1"/>
  <c r="N172" i="6"/>
  <c r="N32" i="6" s="1"/>
  <c r="M172" i="6"/>
  <c r="M32" i="6" s="1"/>
  <c r="L172" i="6"/>
  <c r="L32" i="6" s="1"/>
  <c r="O169" i="6"/>
  <c r="N169" i="6"/>
  <c r="M169" i="6"/>
  <c r="L169" i="6"/>
  <c r="O168" i="6"/>
  <c r="L161" i="6"/>
  <c r="M161" i="6"/>
  <c r="N161" i="6"/>
  <c r="O161" i="6"/>
  <c r="L162" i="6"/>
  <c r="M162" i="6"/>
  <c r="N162" i="6"/>
  <c r="O162" i="6"/>
  <c r="O453" i="6"/>
  <c r="K236" i="6"/>
  <c r="J236" i="6"/>
  <c r="I236" i="6"/>
  <c r="H236" i="6"/>
  <c r="G236" i="6"/>
  <c r="F236" i="6"/>
  <c r="E236" i="6"/>
  <c r="H112" i="5"/>
  <c r="M110" i="5"/>
  <c r="H110" i="5" s="1"/>
  <c r="M109" i="5"/>
  <c r="H109" i="5" s="1"/>
  <c r="H111" i="5"/>
  <c r="H43" i="5"/>
  <c r="F349" i="6"/>
  <c r="G349" i="6"/>
  <c r="H349" i="6"/>
  <c r="J349" i="6"/>
  <c r="K349" i="6"/>
  <c r="E349" i="6"/>
  <c r="K369" i="6"/>
  <c r="J369" i="6"/>
  <c r="I369" i="6"/>
  <c r="H369" i="6"/>
  <c r="G369" i="6"/>
  <c r="F369" i="6"/>
  <c r="E369" i="6"/>
  <c r="J66" i="5"/>
  <c r="K66" i="5"/>
  <c r="L66" i="5"/>
  <c r="N66" i="5"/>
  <c r="O66" i="5"/>
  <c r="I66" i="5"/>
  <c r="J537" i="6"/>
  <c r="D198" i="6"/>
  <c r="D199" i="6"/>
  <c r="U102" i="5"/>
  <c r="I471" i="6"/>
  <c r="E554" i="6"/>
  <c r="F554" i="6"/>
  <c r="F471" i="6" s="1"/>
  <c r="F465" i="6" s="1"/>
  <c r="G554" i="6"/>
  <c r="H554" i="6"/>
  <c r="H471" i="6" s="1"/>
  <c r="H465" i="6" s="1"/>
  <c r="I554" i="6"/>
  <c r="E555" i="6"/>
  <c r="F555" i="6"/>
  <c r="F472" i="6" s="1"/>
  <c r="G555" i="6"/>
  <c r="G472" i="6" s="1"/>
  <c r="H555" i="6"/>
  <c r="H472" i="6" s="1"/>
  <c r="I555" i="6"/>
  <c r="K555" i="6"/>
  <c r="K466" i="6" s="1"/>
  <c r="K556" i="6"/>
  <c r="I561" i="6"/>
  <c r="I556" i="6" s="1"/>
  <c r="H561" i="6"/>
  <c r="H556" i="6" s="1"/>
  <c r="G561" i="6"/>
  <c r="G556" i="6" s="1"/>
  <c r="F561" i="6"/>
  <c r="F556" i="6" s="1"/>
  <c r="E561" i="6"/>
  <c r="K558" i="6"/>
  <c r="K557" i="6" s="1"/>
  <c r="J558" i="6"/>
  <c r="J557" i="6" s="1"/>
  <c r="I558" i="6"/>
  <c r="H558" i="6"/>
  <c r="G558" i="6"/>
  <c r="F558" i="6"/>
  <c r="E558" i="6"/>
  <c r="K231" i="6"/>
  <c r="J231" i="6"/>
  <c r="I231" i="6"/>
  <c r="H231" i="6"/>
  <c r="G231" i="6"/>
  <c r="F231" i="6"/>
  <c r="E231" i="6"/>
  <c r="I348" i="6"/>
  <c r="E348" i="6"/>
  <c r="F348" i="6"/>
  <c r="G348" i="6"/>
  <c r="H348" i="6"/>
  <c r="K348" i="6"/>
  <c r="E350" i="6"/>
  <c r="F350" i="6"/>
  <c r="G350" i="6"/>
  <c r="H350" i="6"/>
  <c r="J350" i="6"/>
  <c r="K350" i="6"/>
  <c r="F347" i="6"/>
  <c r="G347" i="6"/>
  <c r="H347" i="6"/>
  <c r="I347" i="6"/>
  <c r="J347" i="6"/>
  <c r="K347" i="6"/>
  <c r="E347" i="6"/>
  <c r="K364" i="6"/>
  <c r="J364" i="6"/>
  <c r="H364" i="6"/>
  <c r="G364" i="6"/>
  <c r="F364" i="6"/>
  <c r="E364" i="6"/>
  <c r="K226" i="6"/>
  <c r="J226" i="6"/>
  <c r="I226" i="6"/>
  <c r="H226" i="6"/>
  <c r="G226" i="6"/>
  <c r="F226" i="6"/>
  <c r="E226" i="6"/>
  <c r="E314" i="6"/>
  <c r="H413" i="6"/>
  <c r="H408" i="6" s="1"/>
  <c r="F313" i="6"/>
  <c r="G313" i="6"/>
  <c r="H313" i="6"/>
  <c r="I313" i="6"/>
  <c r="I312" i="6"/>
  <c r="I314" i="6"/>
  <c r="I315" i="6"/>
  <c r="J313" i="6"/>
  <c r="K313" i="6"/>
  <c r="E313" i="6"/>
  <c r="F314" i="6"/>
  <c r="G314" i="6"/>
  <c r="H314" i="6"/>
  <c r="J314" i="6"/>
  <c r="K314" i="6"/>
  <c r="K520" i="6"/>
  <c r="J520" i="6"/>
  <c r="H520" i="6"/>
  <c r="G520" i="6"/>
  <c r="F520" i="6"/>
  <c r="E520" i="6"/>
  <c r="K505" i="6"/>
  <c r="J505" i="6"/>
  <c r="I505" i="6"/>
  <c r="H505" i="6"/>
  <c r="G505" i="6"/>
  <c r="F505" i="6"/>
  <c r="E505" i="6"/>
  <c r="E510" i="6"/>
  <c r="F510" i="6"/>
  <c r="G510" i="6"/>
  <c r="H510" i="6"/>
  <c r="I510" i="6"/>
  <c r="K485" i="6"/>
  <c r="J485" i="6"/>
  <c r="I485" i="6"/>
  <c r="H485" i="6"/>
  <c r="G485" i="6"/>
  <c r="F485" i="6"/>
  <c r="E485" i="6"/>
  <c r="K331" i="6"/>
  <c r="J331" i="6"/>
  <c r="I331" i="6"/>
  <c r="H331" i="6"/>
  <c r="G331" i="6"/>
  <c r="F331" i="6"/>
  <c r="E331" i="6"/>
  <c r="K321" i="6"/>
  <c r="J321" i="6"/>
  <c r="I321" i="6"/>
  <c r="H321" i="6"/>
  <c r="G321" i="6"/>
  <c r="F321" i="6"/>
  <c r="E321" i="6"/>
  <c r="L83" i="5"/>
  <c r="L79" i="5" s="1"/>
  <c r="G58" i="6"/>
  <c r="H58" i="6"/>
  <c r="I58" i="6"/>
  <c r="Q58" i="6" s="1"/>
  <c r="J58" i="6"/>
  <c r="K58" i="6"/>
  <c r="F58" i="6"/>
  <c r="I413" i="6"/>
  <c r="I408" i="6" s="1"/>
  <c r="I16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O83" i="5"/>
  <c r="O79" i="5" s="1"/>
  <c r="I83" i="5"/>
  <c r="J84" i="5"/>
  <c r="K84" i="5"/>
  <c r="K80" i="5" s="1"/>
  <c r="L84" i="5"/>
  <c r="N84" i="5"/>
  <c r="O84" i="5"/>
  <c r="O80" i="5" s="1"/>
  <c r="O11" i="5" s="1"/>
  <c r="I84" i="5"/>
  <c r="O74" i="5"/>
  <c r="O73" i="5" s="1"/>
  <c r="O75" i="5"/>
  <c r="O61" i="5"/>
  <c r="K30" i="6"/>
  <c r="K21" i="6" s="1"/>
  <c r="K12" i="6" s="1"/>
  <c r="K31" i="6"/>
  <c r="K22" i="6" s="1"/>
  <c r="K13" i="6" s="1"/>
  <c r="K33" i="6"/>
  <c r="K19" i="6"/>
  <c r="K10" i="6" s="1"/>
  <c r="K191" i="6"/>
  <c r="K175" i="6"/>
  <c r="K169" i="6"/>
  <c r="K161" i="6"/>
  <c r="K162" i="6"/>
  <c r="K168" i="6"/>
  <c r="K155" i="6"/>
  <c r="K149" i="6"/>
  <c r="K141" i="6"/>
  <c r="K142" i="6"/>
  <c r="F134" i="6"/>
  <c r="G134" i="6"/>
  <c r="H134" i="6"/>
  <c r="I134" i="6"/>
  <c r="J134" i="6"/>
  <c r="K134" i="6"/>
  <c r="K135" i="6"/>
  <c r="K125" i="6"/>
  <c r="K126" i="6"/>
  <c r="K118" i="6"/>
  <c r="K117" i="6" s="1"/>
  <c r="K111" i="6"/>
  <c r="K110" i="6" s="1"/>
  <c r="K97" i="6"/>
  <c r="K91" i="6"/>
  <c r="K84" i="6"/>
  <c r="K78" i="6"/>
  <c r="K71" i="6"/>
  <c r="K65" i="6"/>
  <c r="K53" i="6"/>
  <c r="K47" i="6"/>
  <c r="J468" i="6"/>
  <c r="K468" i="6"/>
  <c r="J467" i="6"/>
  <c r="K467" i="6"/>
  <c r="K464" i="6"/>
  <c r="J473" i="6"/>
  <c r="K473" i="6"/>
  <c r="K470" i="6"/>
  <c r="J574" i="6"/>
  <c r="K574" i="6"/>
  <c r="J576" i="6"/>
  <c r="K576" i="6"/>
  <c r="K573" i="6"/>
  <c r="K580" i="6"/>
  <c r="K577" i="6" s="1"/>
  <c r="K582" i="6"/>
  <c r="K537" i="6"/>
  <c r="K531" i="6"/>
  <c r="K525" i="6"/>
  <c r="K515" i="6"/>
  <c r="K510" i="6"/>
  <c r="K500" i="6"/>
  <c r="K495" i="6"/>
  <c r="K490" i="6"/>
  <c r="K480" i="6"/>
  <c r="K435" i="6"/>
  <c r="K434" i="6"/>
  <c r="K448" i="6"/>
  <c r="K442" i="6"/>
  <c r="K406" i="6"/>
  <c r="K413" i="6"/>
  <c r="K408" i="6" s="1"/>
  <c r="K16" i="6" s="1"/>
  <c r="K412" i="6"/>
  <c r="K407" i="6" s="1"/>
  <c r="K411" i="6"/>
  <c r="K410" i="6"/>
  <c r="K405" i="6" s="1"/>
  <c r="K414" i="6"/>
  <c r="J413" i="6"/>
  <c r="J408" i="6" s="1"/>
  <c r="J16" i="6" s="1"/>
  <c r="K419" i="6"/>
  <c r="O89" i="5"/>
  <c r="K430" i="6"/>
  <c r="K181" i="6"/>
  <c r="K359" i="6"/>
  <c r="K352" i="6"/>
  <c r="K341" i="6"/>
  <c r="K336" i="6"/>
  <c r="K326" i="6"/>
  <c r="K312" i="6"/>
  <c r="K315" i="6"/>
  <c r="K31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11" i="6"/>
  <c r="J211" i="6"/>
  <c r="I211" i="6"/>
  <c r="H211" i="6"/>
  <c r="G211" i="6"/>
  <c r="F211" i="6"/>
  <c r="E211" i="6"/>
  <c r="K201" i="6"/>
  <c r="K206" i="6"/>
  <c r="J206" i="6"/>
  <c r="I206" i="6"/>
  <c r="H206" i="6"/>
  <c r="G206" i="6"/>
  <c r="F206" i="6"/>
  <c r="E206" i="6"/>
  <c r="E41" i="6"/>
  <c r="F41" i="6"/>
  <c r="G41" i="6"/>
  <c r="H41" i="6"/>
  <c r="I41" i="6"/>
  <c r="K41" i="6"/>
  <c r="K35" i="6"/>
  <c r="F411" i="6"/>
  <c r="G411" i="6"/>
  <c r="G410" i="6"/>
  <c r="G405" i="6" s="1"/>
  <c r="G412" i="6"/>
  <c r="G407" i="6" s="1"/>
  <c r="G413" i="6"/>
  <c r="G408" i="6" s="1"/>
  <c r="G16" i="6" s="1"/>
  <c r="H411" i="6"/>
  <c r="I411" i="6"/>
  <c r="J411" i="6"/>
  <c r="E411" i="6"/>
  <c r="E406" i="6" s="1"/>
  <c r="F412" i="6"/>
  <c r="F407" i="6" s="1"/>
  <c r="H412" i="6"/>
  <c r="H407" i="6" s="1"/>
  <c r="J412" i="6"/>
  <c r="J407" i="6" s="1"/>
  <c r="J410" i="6"/>
  <c r="J405" i="6" s="1"/>
  <c r="E412" i="6"/>
  <c r="E407" i="6" s="1"/>
  <c r="L93" i="5"/>
  <c r="L94" i="5"/>
  <c r="J93" i="5"/>
  <c r="K93" i="5"/>
  <c r="N93" i="5"/>
  <c r="I93" i="5"/>
  <c r="J61" i="5"/>
  <c r="J14" i="5" s="1"/>
  <c r="K61" i="5"/>
  <c r="L61" i="5"/>
  <c r="L14" i="5" s="1"/>
  <c r="M61" i="5"/>
  <c r="N61" i="5"/>
  <c r="I61" i="5"/>
  <c r="I14" i="5" s="1"/>
  <c r="F33" i="6"/>
  <c r="G33" i="6"/>
  <c r="G24" i="6" s="1"/>
  <c r="H33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413" i="6"/>
  <c r="F408" i="6" s="1"/>
  <c r="F16" i="6" s="1"/>
  <c r="E413" i="6"/>
  <c r="E408" i="6" s="1"/>
  <c r="E16" i="6" s="1"/>
  <c r="F410" i="6"/>
  <c r="F405" i="6" s="1"/>
  <c r="H410" i="6"/>
  <c r="H405" i="6" s="1"/>
  <c r="I410" i="6"/>
  <c r="I405" i="6" s="1"/>
  <c r="E410" i="6"/>
  <c r="E405" i="6" s="1"/>
  <c r="H181" i="6"/>
  <c r="J580" i="6"/>
  <c r="J575" i="6" s="1"/>
  <c r="J201" i="6"/>
  <c r="I201" i="6"/>
  <c r="H201" i="6"/>
  <c r="G201" i="6"/>
  <c r="F201" i="6"/>
  <c r="E201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6" i="6"/>
  <c r="H196" i="6"/>
  <c r="G196" i="6"/>
  <c r="F196" i="6"/>
  <c r="E196" i="6"/>
  <c r="D189" i="6"/>
  <c r="G15" i="6"/>
  <c r="F537" i="6"/>
  <c r="G537" i="6"/>
  <c r="E537" i="6"/>
  <c r="H537" i="6"/>
  <c r="I537" i="6"/>
  <c r="G35" i="6"/>
  <c r="H531" i="6"/>
  <c r="I531" i="6"/>
  <c r="J531" i="6"/>
  <c r="F531" i="6"/>
  <c r="G531" i="6"/>
  <c r="J341" i="6"/>
  <c r="I341" i="6"/>
  <c r="H341" i="6"/>
  <c r="G341" i="6"/>
  <c r="F341" i="6"/>
  <c r="E341" i="6"/>
  <c r="E126" i="6"/>
  <c r="I33" i="6"/>
  <c r="I24" i="6" s="1"/>
  <c r="I15" i="6" s="1"/>
  <c r="J75" i="5"/>
  <c r="K75" i="5"/>
  <c r="L75" i="5"/>
  <c r="N75" i="5"/>
  <c r="I75" i="5"/>
  <c r="H580" i="6"/>
  <c r="H577" i="6" s="1"/>
  <c r="H575" i="6" s="1"/>
  <c r="G580" i="6"/>
  <c r="G577" i="6" s="1"/>
  <c r="G575" i="6" s="1"/>
  <c r="G490" i="6"/>
  <c r="D195" i="6"/>
  <c r="D194" i="6"/>
  <c r="D193" i="6"/>
  <c r="D192" i="6"/>
  <c r="J191" i="6"/>
  <c r="I191" i="6"/>
  <c r="H191" i="6"/>
  <c r="G191" i="6"/>
  <c r="F191" i="6"/>
  <c r="E191" i="6"/>
  <c r="D190" i="6"/>
  <c r="D188" i="6"/>
  <c r="D187" i="6"/>
  <c r="J186" i="6"/>
  <c r="I186" i="6"/>
  <c r="H186" i="6"/>
  <c r="G186" i="6"/>
  <c r="F186" i="6"/>
  <c r="E186" i="6"/>
  <c r="E181" i="6"/>
  <c r="F181" i="6"/>
  <c r="G181" i="6"/>
  <c r="I181" i="6"/>
  <c r="J181" i="6"/>
  <c r="D180" i="6"/>
  <c r="E31" i="6"/>
  <c r="E22" i="6" s="1"/>
  <c r="E30" i="6"/>
  <c r="E21" i="6" s="1"/>
  <c r="E580" i="6"/>
  <c r="E575" i="6" s="1"/>
  <c r="F580" i="6"/>
  <c r="F575" i="6" s="1"/>
  <c r="F175" i="6"/>
  <c r="G175" i="6"/>
  <c r="H175" i="6"/>
  <c r="I175" i="6"/>
  <c r="J175" i="6"/>
  <c r="E175" i="6"/>
  <c r="D177" i="6"/>
  <c r="D176" i="6"/>
  <c r="E179" i="6"/>
  <c r="E33" i="6" s="1"/>
  <c r="D178" i="6"/>
  <c r="E312" i="6"/>
  <c r="F312" i="6"/>
  <c r="G312" i="6"/>
  <c r="H312" i="6"/>
  <c r="J312" i="6"/>
  <c r="E315" i="6"/>
  <c r="F315" i="6"/>
  <c r="G315" i="6"/>
  <c r="H315" i="6"/>
  <c r="J315" i="6"/>
  <c r="E316" i="6"/>
  <c r="F316" i="6"/>
  <c r="G316" i="6"/>
  <c r="H316" i="6"/>
  <c r="I316" i="6"/>
  <c r="J316" i="6"/>
  <c r="E128" i="6"/>
  <c r="D129" i="6"/>
  <c r="E59" i="6"/>
  <c r="F19" i="6"/>
  <c r="G19" i="6"/>
  <c r="G10" i="6" s="1"/>
  <c r="H19" i="6"/>
  <c r="H10" i="6" s="1"/>
  <c r="I19" i="6"/>
  <c r="I10" i="6" s="1"/>
  <c r="J19" i="6"/>
  <c r="J10" i="6" s="1"/>
  <c r="E28" i="6"/>
  <c r="E19" i="6" s="1"/>
  <c r="E10" i="6" s="1"/>
  <c r="E495" i="6"/>
  <c r="F495" i="6"/>
  <c r="G495" i="6"/>
  <c r="H495" i="6"/>
  <c r="I495" i="6"/>
  <c r="J495" i="6"/>
  <c r="E490" i="6"/>
  <c r="F490" i="6"/>
  <c r="D479" i="6"/>
  <c r="J475" i="6"/>
  <c r="H475" i="6"/>
  <c r="G475" i="6"/>
  <c r="F475" i="6"/>
  <c r="E475" i="6"/>
  <c r="F473" i="6"/>
  <c r="G473" i="6"/>
  <c r="H473" i="6"/>
  <c r="I473" i="6"/>
  <c r="E473" i="6"/>
  <c r="E467" i="6" s="1"/>
  <c r="J582" i="6"/>
  <c r="H582" i="6"/>
  <c r="G582" i="6"/>
  <c r="F582" i="6"/>
  <c r="E582" i="6"/>
  <c r="E336" i="6"/>
  <c r="F336" i="6"/>
  <c r="G336" i="6"/>
  <c r="H336" i="6"/>
  <c r="I336" i="6"/>
  <c r="J336" i="6"/>
  <c r="D440" i="6"/>
  <c r="G434" i="6"/>
  <c r="G430" i="6"/>
  <c r="J434" i="6"/>
  <c r="J430" i="6"/>
  <c r="H434" i="6"/>
  <c r="H430" i="6"/>
  <c r="F434" i="6"/>
  <c r="F430" i="6"/>
  <c r="E434" i="6"/>
  <c r="D478" i="6"/>
  <c r="D475" i="6" s="1"/>
  <c r="I475" i="6"/>
  <c r="J80" i="5"/>
  <c r="J11" i="5" s="1"/>
  <c r="N80" i="5"/>
  <c r="N11" i="5" s="1"/>
  <c r="F474" i="6"/>
  <c r="G474" i="6"/>
  <c r="H474" i="6"/>
  <c r="I474" i="6"/>
  <c r="E474" i="6"/>
  <c r="F470" i="6"/>
  <c r="G470" i="6"/>
  <c r="H470" i="6"/>
  <c r="I470" i="6"/>
  <c r="J470" i="6"/>
  <c r="E470" i="6"/>
  <c r="F31" i="6"/>
  <c r="F22" i="6" s="1"/>
  <c r="F13" i="6" s="1"/>
  <c r="G31" i="6"/>
  <c r="G22" i="6" s="1"/>
  <c r="G13" i="6" s="1"/>
  <c r="H31" i="6"/>
  <c r="H22" i="6" s="1"/>
  <c r="H13" i="6" s="1"/>
  <c r="I31" i="6"/>
  <c r="I22" i="6" s="1"/>
  <c r="I13" i="6" s="1"/>
  <c r="J31" i="6"/>
  <c r="J22" i="6" s="1"/>
  <c r="J13" i="6" s="1"/>
  <c r="F30" i="6"/>
  <c r="F21" i="6" s="1"/>
  <c r="F12" i="6" s="1"/>
  <c r="G30" i="6"/>
  <c r="G21" i="6" s="1"/>
  <c r="G12" i="6" s="1"/>
  <c r="H30" i="6"/>
  <c r="H21" i="6" s="1"/>
  <c r="H12" i="6" s="1"/>
  <c r="I30" i="6"/>
  <c r="I21" i="6" s="1"/>
  <c r="I12" i="6" s="1"/>
  <c r="J30" i="6"/>
  <c r="J21" i="6" s="1"/>
  <c r="J12" i="6" s="1"/>
  <c r="J510" i="6"/>
  <c r="E534" i="6"/>
  <c r="D534" i="6" s="1"/>
  <c r="E131" i="6"/>
  <c r="K79" i="5"/>
  <c r="N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442" i="6"/>
  <c r="F442" i="6"/>
  <c r="G442" i="6"/>
  <c r="H442" i="6"/>
  <c r="I442" i="6"/>
  <c r="J442" i="6"/>
  <c r="E448" i="6"/>
  <c r="F448" i="6"/>
  <c r="G448" i="6"/>
  <c r="H448" i="6"/>
  <c r="I448" i="6"/>
  <c r="J448" i="6"/>
  <c r="F435" i="6"/>
  <c r="G435" i="6"/>
  <c r="H435" i="6"/>
  <c r="I435" i="6"/>
  <c r="J435" i="6"/>
  <c r="F467" i="6"/>
  <c r="G467" i="6"/>
  <c r="H467" i="6"/>
  <c r="I467" i="6"/>
  <c r="E149" i="6"/>
  <c r="F149" i="6"/>
  <c r="G149" i="6"/>
  <c r="H149" i="6"/>
  <c r="I149" i="6"/>
  <c r="J149" i="6"/>
  <c r="E157" i="6"/>
  <c r="E155" i="6" s="1"/>
  <c r="F157" i="6"/>
  <c r="F155" i="6" s="1"/>
  <c r="G157" i="6"/>
  <c r="G155" i="6" s="1"/>
  <c r="H157" i="6"/>
  <c r="H155" i="6" s="1"/>
  <c r="I157" i="6"/>
  <c r="J157" i="6"/>
  <c r="J155" i="6" s="1"/>
  <c r="D158" i="6"/>
  <c r="D157" i="6" s="1"/>
  <c r="D100" i="6"/>
  <c r="E525" i="6"/>
  <c r="J169" i="6"/>
  <c r="I169" i="6"/>
  <c r="H169" i="6"/>
  <c r="G169" i="6"/>
  <c r="E169" i="6"/>
  <c r="F169" i="6"/>
  <c r="D174" i="6"/>
  <c r="D173" i="6"/>
  <c r="J172" i="6"/>
  <c r="I172" i="6"/>
  <c r="I168" i="6" s="1"/>
  <c r="H172" i="6"/>
  <c r="H168" i="6" s="1"/>
  <c r="G172" i="6"/>
  <c r="G168" i="6" s="1"/>
  <c r="F172" i="6"/>
  <c r="F168" i="6" s="1"/>
  <c r="E172" i="6"/>
  <c r="E168" i="6" s="1"/>
  <c r="D171" i="6"/>
  <c r="D170" i="6"/>
  <c r="E107" i="6"/>
  <c r="E103" i="6" s="1"/>
  <c r="D103" i="6" s="1"/>
  <c r="D52" i="6"/>
  <c r="D51" i="6"/>
  <c r="D50" i="6"/>
  <c r="D49" i="6"/>
  <c r="D48" i="6"/>
  <c r="J47" i="6"/>
  <c r="I47" i="6"/>
  <c r="H47" i="6"/>
  <c r="G47" i="6"/>
  <c r="F47" i="6"/>
  <c r="E47" i="6"/>
  <c r="F162" i="6"/>
  <c r="G162" i="6"/>
  <c r="H162" i="6"/>
  <c r="I162" i="6"/>
  <c r="J162" i="6"/>
  <c r="E162" i="6"/>
  <c r="D164" i="6"/>
  <c r="D163" i="6"/>
  <c r="F165" i="6"/>
  <c r="F32" i="6" s="1"/>
  <c r="F23" i="6" s="1"/>
  <c r="G165" i="6"/>
  <c r="H165" i="6"/>
  <c r="H161" i="6" s="1"/>
  <c r="I165" i="6"/>
  <c r="I161" i="6" s="1"/>
  <c r="E165" i="6"/>
  <c r="E161" i="6" s="1"/>
  <c r="D167" i="6"/>
  <c r="D166" i="6"/>
  <c r="F135" i="6"/>
  <c r="G135" i="6"/>
  <c r="H135" i="6"/>
  <c r="I135" i="6"/>
  <c r="J135" i="6"/>
  <c r="E135" i="6"/>
  <c r="D139" i="6"/>
  <c r="E138" i="6"/>
  <c r="D138" i="6" s="1"/>
  <c r="D137" i="6"/>
  <c r="D132" i="6"/>
  <c r="D130" i="6"/>
  <c r="J128" i="6"/>
  <c r="J125" i="6" s="1"/>
  <c r="I128" i="6"/>
  <c r="I125" i="6" s="1"/>
  <c r="H128" i="6"/>
  <c r="H125" i="6" s="1"/>
  <c r="G128" i="6"/>
  <c r="G125" i="6" s="1"/>
  <c r="F128" i="6"/>
  <c r="F125" i="6" s="1"/>
  <c r="J126" i="6"/>
  <c r="I126" i="6"/>
  <c r="H126" i="6"/>
  <c r="G126" i="6"/>
  <c r="F126" i="6"/>
  <c r="E146" i="6"/>
  <c r="D146" i="6" s="1"/>
  <c r="D123" i="6"/>
  <c r="D122" i="6"/>
  <c r="D121" i="6"/>
  <c r="J120" i="6"/>
  <c r="I120" i="6"/>
  <c r="H120" i="6"/>
  <c r="G120" i="6"/>
  <c r="F120" i="6"/>
  <c r="E120" i="6"/>
  <c r="J118" i="6"/>
  <c r="J117" i="6" s="1"/>
  <c r="I118" i="6"/>
  <c r="I117" i="6" s="1"/>
  <c r="H118" i="6"/>
  <c r="H117" i="6" s="1"/>
  <c r="G118" i="6"/>
  <c r="G117" i="6" s="1"/>
  <c r="F118" i="6"/>
  <c r="F117" i="6" s="1"/>
  <c r="E118" i="6"/>
  <c r="E117" i="6" s="1"/>
  <c r="F111" i="6"/>
  <c r="F110" i="6" s="1"/>
  <c r="G111" i="6"/>
  <c r="G110" i="6" s="1"/>
  <c r="H111" i="6"/>
  <c r="H110" i="6" s="1"/>
  <c r="I111" i="6"/>
  <c r="I110" i="6" s="1"/>
  <c r="J111" i="6"/>
  <c r="J110" i="6" s="1"/>
  <c r="E111" i="6"/>
  <c r="E110" i="6" s="1"/>
  <c r="E114" i="6"/>
  <c r="D114" i="6" s="1"/>
  <c r="D115" i="6"/>
  <c r="D113" i="6"/>
  <c r="D96" i="6"/>
  <c r="D95" i="6"/>
  <c r="D94" i="6"/>
  <c r="D93" i="6"/>
  <c r="E92" i="6"/>
  <c r="D92" i="6" s="1"/>
  <c r="J91" i="6"/>
  <c r="I91" i="6"/>
  <c r="H91" i="6"/>
  <c r="G91" i="6"/>
  <c r="F91" i="6"/>
  <c r="E85" i="6"/>
  <c r="D85" i="6" s="1"/>
  <c r="E104" i="6"/>
  <c r="D104" i="6" s="1"/>
  <c r="F142" i="6"/>
  <c r="G142" i="6"/>
  <c r="H142" i="6"/>
  <c r="I142" i="6"/>
  <c r="J142" i="6"/>
  <c r="E142" i="6"/>
  <c r="F144" i="6"/>
  <c r="F141" i="6" s="1"/>
  <c r="G144" i="6"/>
  <c r="G141" i="6" s="1"/>
  <c r="H144" i="6"/>
  <c r="H141" i="6" s="1"/>
  <c r="I144" i="6"/>
  <c r="I141" i="6" s="1"/>
  <c r="J144" i="6"/>
  <c r="J141" i="6" s="1"/>
  <c r="E144" i="6"/>
  <c r="D145" i="6"/>
  <c r="D147" i="6"/>
  <c r="D108" i="6"/>
  <c r="D106" i="6"/>
  <c r="D90" i="6"/>
  <c r="D89" i="6"/>
  <c r="D88" i="6"/>
  <c r="D87" i="6"/>
  <c r="E86" i="6"/>
  <c r="D86" i="6" s="1"/>
  <c r="J84" i="6"/>
  <c r="I84" i="6"/>
  <c r="H84" i="6"/>
  <c r="G84" i="6"/>
  <c r="F84" i="6"/>
  <c r="D83" i="6"/>
  <c r="D82" i="6"/>
  <c r="D81" i="6"/>
  <c r="D80" i="6"/>
  <c r="E79" i="6"/>
  <c r="D79" i="6" s="1"/>
  <c r="J78" i="6"/>
  <c r="I78" i="6"/>
  <c r="H78" i="6"/>
  <c r="G78" i="6"/>
  <c r="F78" i="6"/>
  <c r="D74" i="6"/>
  <c r="D77" i="6"/>
  <c r="D76" i="6"/>
  <c r="D75" i="6"/>
  <c r="D73" i="6"/>
  <c r="E72" i="6"/>
  <c r="D72" i="6" s="1"/>
  <c r="J71" i="6"/>
  <c r="I71" i="6"/>
  <c r="H71" i="6"/>
  <c r="G71" i="6"/>
  <c r="F71" i="6"/>
  <c r="D153" i="6"/>
  <c r="D160" i="6"/>
  <c r="D159" i="6"/>
  <c r="D156" i="6"/>
  <c r="D154" i="6"/>
  <c r="D152" i="6"/>
  <c r="D151" i="6"/>
  <c r="D150" i="6"/>
  <c r="J53" i="6"/>
  <c r="I53" i="6"/>
  <c r="H53" i="6"/>
  <c r="G53" i="6"/>
  <c r="F53" i="6"/>
  <c r="E53" i="6"/>
  <c r="E66" i="6"/>
  <c r="D66" i="6" s="1"/>
  <c r="G65" i="6"/>
  <c r="H65" i="6"/>
  <c r="I65" i="6"/>
  <c r="J65" i="6"/>
  <c r="F65" i="6"/>
  <c r="D102" i="6"/>
  <c r="D101" i="6"/>
  <c r="D99" i="6"/>
  <c r="D98" i="6"/>
  <c r="J97" i="6"/>
  <c r="I97" i="6"/>
  <c r="H97" i="6"/>
  <c r="G97" i="6"/>
  <c r="F97" i="6"/>
  <c r="E97" i="6"/>
  <c r="H573" i="6"/>
  <c r="H574" i="6"/>
  <c r="H576" i="6"/>
  <c r="G573" i="6"/>
  <c r="G574" i="6"/>
  <c r="G576" i="6"/>
  <c r="E577" i="6"/>
  <c r="I576" i="6"/>
  <c r="E576" i="6"/>
  <c r="F576" i="6"/>
  <c r="F573" i="6"/>
  <c r="F574" i="6"/>
  <c r="I574" i="6"/>
  <c r="E574" i="6"/>
  <c r="J573" i="6"/>
  <c r="I573" i="6"/>
  <c r="E573" i="6"/>
  <c r="G525" i="6"/>
  <c r="F525" i="6"/>
  <c r="E515" i="6"/>
  <c r="G500" i="6"/>
  <c r="E500" i="6"/>
  <c r="F500" i="6"/>
  <c r="H500" i="6"/>
  <c r="I500" i="6"/>
  <c r="J500" i="6"/>
  <c r="J480" i="6"/>
  <c r="G480" i="6"/>
  <c r="F480" i="6"/>
  <c r="E480" i="6"/>
  <c r="I468" i="6"/>
  <c r="G468" i="6"/>
  <c r="F468" i="6"/>
  <c r="E468" i="6"/>
  <c r="J464" i="6"/>
  <c r="H464" i="6"/>
  <c r="G464" i="6"/>
  <c r="F464" i="6"/>
  <c r="J419" i="6"/>
  <c r="I419" i="6"/>
  <c r="H419" i="6"/>
  <c r="G419" i="6"/>
  <c r="F419" i="6"/>
  <c r="E419" i="6"/>
  <c r="J414" i="6"/>
  <c r="I414" i="6"/>
  <c r="H414" i="6"/>
  <c r="G414" i="6"/>
  <c r="F414" i="6"/>
  <c r="E414" i="6"/>
  <c r="J406" i="6"/>
  <c r="I406" i="6"/>
  <c r="H406" i="6"/>
  <c r="G406" i="6"/>
  <c r="F406" i="6"/>
  <c r="J359" i="6"/>
  <c r="I359" i="6"/>
  <c r="H359" i="6"/>
  <c r="G359" i="6"/>
  <c r="F359" i="6"/>
  <c r="E359" i="6"/>
  <c r="J352" i="6"/>
  <c r="I352" i="6"/>
  <c r="H352" i="6"/>
  <c r="G352" i="6"/>
  <c r="F352" i="6"/>
  <c r="E352" i="6"/>
  <c r="J326" i="6"/>
  <c r="I326" i="6"/>
  <c r="H326" i="6"/>
  <c r="G326" i="6"/>
  <c r="F326" i="6"/>
  <c r="E326" i="6"/>
  <c r="J113" i="5"/>
  <c r="K113" i="5"/>
  <c r="E436" i="6"/>
  <c r="G436" i="6"/>
  <c r="D42" i="6"/>
  <c r="G471" i="6"/>
  <c r="G465" i="6" s="1"/>
  <c r="E471" i="6"/>
  <c r="E465" i="6" s="1"/>
  <c r="J168" i="6"/>
  <c r="J161" i="6"/>
  <c r="D39" i="6"/>
  <c r="G515" i="6"/>
  <c r="H525" i="6"/>
  <c r="H480" i="6"/>
  <c r="F515" i="6"/>
  <c r="M113" i="5"/>
  <c r="F35" i="6"/>
  <c r="E35" i="6"/>
  <c r="H35" i="6"/>
  <c r="L113" i="5"/>
  <c r="I35" i="6"/>
  <c r="I525" i="6"/>
  <c r="J525" i="6"/>
  <c r="H515" i="6"/>
  <c r="I155" i="6"/>
  <c r="G453" i="6"/>
  <c r="J33" i="6"/>
  <c r="J35" i="6"/>
  <c r="H490" i="6"/>
  <c r="I480" i="6"/>
  <c r="I490" i="6"/>
  <c r="H453" i="6"/>
  <c r="J515" i="6"/>
  <c r="D454" i="6"/>
  <c r="J490" i="6"/>
  <c r="O78" i="5"/>
  <c r="Q81" i="5"/>
  <c r="O349" i="6"/>
  <c r="L463" i="6"/>
  <c r="I364" i="6"/>
  <c r="D367" i="6"/>
  <c r="H97" i="5"/>
  <c r="I79" i="5"/>
  <c r="I553" i="6"/>
  <c r="L408" i="6"/>
  <c r="L16" i="6" s="1"/>
  <c r="L575" i="6"/>
  <c r="K90" i="5"/>
  <c r="G18" i="6"/>
  <c r="L114" i="5"/>
  <c r="L89" i="5"/>
  <c r="F553" i="6"/>
  <c r="L168" i="6"/>
  <c r="N81" i="5"/>
  <c r="I89" i="5"/>
  <c r="D44" i="6"/>
  <c r="D522" i="6"/>
  <c r="S15" i="5"/>
  <c r="K563" i="6"/>
  <c r="K562" i="6" s="1"/>
  <c r="D355" i="6"/>
  <c r="D571" i="6"/>
  <c r="G563" i="6"/>
  <c r="G562" i="6" s="1"/>
  <c r="I562" i="6"/>
  <c r="I567" i="6"/>
  <c r="I81" i="5"/>
  <c r="J562" i="6"/>
  <c r="K553" i="6"/>
  <c r="P79" i="5"/>
  <c r="M472" i="6"/>
  <c r="M490" i="6"/>
  <c r="E84" i="6"/>
  <c r="D131" i="6"/>
  <c r="D179" i="6"/>
  <c r="I80" i="5"/>
  <c r="I11" i="5" s="1"/>
  <c r="O77" i="5"/>
  <c r="K469" i="6"/>
  <c r="M168" i="6"/>
  <c r="R90" i="5"/>
  <c r="J553" i="6"/>
  <c r="J552" i="6" s="1"/>
  <c r="O465" i="6"/>
  <c r="N409" i="6"/>
  <c r="Q79" i="5"/>
  <c r="S79" i="5"/>
  <c r="R118" i="5"/>
  <c r="S118" i="5" s="1"/>
  <c r="S113" i="5" s="1"/>
  <c r="Q115" i="5"/>
  <c r="R115" i="5" s="1"/>
  <c r="M433" i="6"/>
  <c r="I412" i="6"/>
  <c r="I407" i="6" s="1"/>
  <c r="D422" i="6"/>
  <c r="H68" i="5"/>
  <c r="M66" i="5"/>
  <c r="P505" i="6"/>
  <c r="D503" i="6"/>
  <c r="M115" i="5"/>
  <c r="M114" i="5" s="1"/>
  <c r="H18" i="6"/>
  <c r="H87" i="5"/>
  <c r="M84" i="5"/>
  <c r="M77" i="5" s="1"/>
  <c r="D493" i="6"/>
  <c r="N490" i="6"/>
  <c r="N472" i="6"/>
  <c r="H84" i="5"/>
  <c r="O490" i="6"/>
  <c r="O472" i="6"/>
  <c r="O466" i="6" s="1"/>
  <c r="E562" i="6" l="1"/>
  <c r="D439" i="6"/>
  <c r="H557" i="6"/>
  <c r="S13" i="5"/>
  <c r="E134" i="6"/>
  <c r="N14" i="5"/>
  <c r="J89" i="5"/>
  <c r="N77" i="5"/>
  <c r="K77" i="5"/>
  <c r="J81" i="5"/>
  <c r="Q113" i="5"/>
  <c r="H48" i="5"/>
  <c r="H119" i="5"/>
  <c r="D525" i="6"/>
  <c r="E29" i="6"/>
  <c r="D495" i="6"/>
  <c r="O88" i="5"/>
  <c r="L77" i="5"/>
  <c r="K14" i="5"/>
  <c r="D485" i="6"/>
  <c r="D505" i="6"/>
  <c r="K346" i="6"/>
  <c r="H66" i="5"/>
  <c r="M29" i="6"/>
  <c r="J114" i="5"/>
  <c r="N346" i="6"/>
  <c r="M404" i="6"/>
  <c r="Q114" i="5"/>
  <c r="O114" i="5"/>
  <c r="F557" i="6"/>
  <c r="I465" i="6"/>
  <c r="Q90" i="5"/>
  <c r="V94" i="5"/>
  <c r="M80" i="5"/>
  <c r="H92" i="5"/>
  <c r="D41" i="6"/>
  <c r="D474" i="6"/>
  <c r="I114" i="5"/>
  <c r="Q14" i="5"/>
  <c r="D424" i="6"/>
  <c r="D566" i="6"/>
  <c r="F562" i="6"/>
  <c r="I88" i="5"/>
  <c r="H83" i="5"/>
  <c r="D350" i="6"/>
  <c r="D585" i="6"/>
  <c r="L469" i="6"/>
  <c r="N469" i="6"/>
  <c r="M11" i="5"/>
  <c r="M91" i="5"/>
  <c r="M90" i="5" s="1"/>
  <c r="H117" i="5"/>
  <c r="I349" i="6"/>
  <c r="K81" i="5"/>
  <c r="J78" i="5"/>
  <c r="I582" i="6"/>
  <c r="F311" i="6"/>
  <c r="J79" i="5"/>
  <c r="M75" i="5"/>
  <c r="H75" i="5" s="1"/>
  <c r="K24" i="6"/>
  <c r="I77" i="5"/>
  <c r="L29" i="6"/>
  <c r="S81" i="5"/>
  <c r="M577" i="6"/>
  <c r="M24" i="6"/>
  <c r="S77" i="5"/>
  <c r="M89" i="5"/>
  <c r="D515" i="6"/>
  <c r="J15" i="5"/>
  <c r="J13" i="5" s="1"/>
  <c r="N16" i="5"/>
  <c r="N90" i="5"/>
  <c r="O432" i="6"/>
  <c r="F567" i="6"/>
  <c r="D470" i="6"/>
  <c r="Q89" i="5"/>
  <c r="Q88" i="5"/>
  <c r="I15" i="5"/>
  <c r="I12" i="5" s="1"/>
  <c r="J471" i="6"/>
  <c r="J465" i="6" s="1"/>
  <c r="D561" i="6"/>
  <c r="D554" i="6"/>
  <c r="S12" i="5"/>
  <c r="R77" i="5"/>
  <c r="F552" i="6"/>
  <c r="J29" i="6"/>
  <c r="J26" i="6" s="1"/>
  <c r="M74" i="5"/>
  <c r="M73" i="5" s="1"/>
  <c r="H73" i="5" s="1"/>
  <c r="D510" i="6"/>
  <c r="D341" i="6"/>
  <c r="L88" i="5"/>
  <c r="H94" i="5"/>
  <c r="N404" i="6"/>
  <c r="Q77" i="5"/>
  <c r="L12" i="5"/>
  <c r="Q15" i="5"/>
  <c r="Q12" i="5" s="1"/>
  <c r="J41" i="6"/>
  <c r="J32" i="6"/>
  <c r="I409" i="6"/>
  <c r="H82" i="5"/>
  <c r="E91" i="6"/>
  <c r="G29" i="6"/>
  <c r="P114" i="5"/>
  <c r="G432" i="6"/>
  <c r="K11" i="5"/>
  <c r="M88" i="5"/>
  <c r="R114" i="5"/>
  <c r="R10" i="5" s="1"/>
  <c r="S115" i="5"/>
  <c r="S114" i="5" s="1"/>
  <c r="S10" i="5" s="1"/>
  <c r="H115" i="5"/>
  <c r="H79" i="5"/>
  <c r="L10" i="5"/>
  <c r="L13" i="5"/>
  <c r="J88" i="5"/>
  <c r="Q13" i="5"/>
  <c r="Q10" i="5"/>
  <c r="R113" i="5"/>
  <c r="F161" i="6"/>
  <c r="I29" i="6"/>
  <c r="I20" i="6" s="1"/>
  <c r="E32" i="6"/>
  <c r="E556" i="6"/>
  <c r="D556" i="6" s="1"/>
  <c r="P89" i="5"/>
  <c r="D473" i="6"/>
  <c r="I552" i="6"/>
  <c r="N113" i="5"/>
  <c r="H113" i="5" s="1"/>
  <c r="D142" i="6"/>
  <c r="D91" i="6"/>
  <c r="H32" i="6"/>
  <c r="D448" i="6"/>
  <c r="I78" i="5"/>
  <c r="I10" i="5" s="1"/>
  <c r="E553" i="6"/>
  <c r="E557" i="6"/>
  <c r="U110" i="5"/>
  <c r="P90" i="5"/>
  <c r="D518" i="6"/>
  <c r="H40" i="5"/>
  <c r="K15" i="5"/>
  <c r="K12" i="5" s="1"/>
  <c r="N433" i="6"/>
  <c r="E567" i="6"/>
  <c r="O15" i="5"/>
  <c r="O12" i="5" s="1"/>
  <c r="J379" i="6"/>
  <c r="J377" i="6"/>
  <c r="J374" i="6" s="1"/>
  <c r="K88" i="5"/>
  <c r="G161" i="6"/>
  <c r="G32" i="6"/>
  <c r="G26" i="6" s="1"/>
  <c r="I13" i="5"/>
  <c r="H118" i="5"/>
  <c r="I9" i="5"/>
  <c r="M14" i="5"/>
  <c r="H91" i="5"/>
  <c r="H61" i="5"/>
  <c r="D471" i="6"/>
  <c r="R81" i="5"/>
  <c r="O81" i="5"/>
  <c r="D107" i="6"/>
  <c r="D414" i="6"/>
  <c r="E572" i="6"/>
  <c r="D65" i="6"/>
  <c r="F29" i="6"/>
  <c r="F26" i="6" s="1"/>
  <c r="D126" i="6"/>
  <c r="J77" i="5"/>
  <c r="H77" i="5" s="1"/>
  <c r="K114" i="5"/>
  <c r="K10" i="5" s="1"/>
  <c r="K9" i="5" s="1"/>
  <c r="H93" i="5"/>
  <c r="L81" i="5"/>
  <c r="G553" i="6"/>
  <c r="G557" i="6"/>
  <c r="L24" i="6"/>
  <c r="S88" i="5"/>
  <c r="M453" i="6"/>
  <c r="H436" i="6"/>
  <c r="H567" i="6"/>
  <c r="D467" i="6"/>
  <c r="N311" i="6"/>
  <c r="R89" i="5"/>
  <c r="R88" i="5" s="1"/>
  <c r="N114" i="5"/>
  <c r="M81" i="5"/>
  <c r="M469" i="6"/>
  <c r="K552" i="6"/>
  <c r="D580" i="6"/>
  <c r="L409" i="6"/>
  <c r="O346" i="6"/>
  <c r="H29" i="6"/>
  <c r="H20" i="6" s="1"/>
  <c r="E409" i="6"/>
  <c r="J469" i="6"/>
  <c r="L80" i="5"/>
  <c r="L11" i="5" s="1"/>
  <c r="L9" i="5" s="1"/>
  <c r="D59" i="6"/>
  <c r="P61" i="6" s="1"/>
  <c r="E27" i="6"/>
  <c r="N89" i="5"/>
  <c r="H116" i="5"/>
  <c r="H24" i="6"/>
  <c r="O14" i="5"/>
  <c r="H17" i="5"/>
  <c r="I557" i="6"/>
  <c r="N29" i="6"/>
  <c r="N20" i="6" s="1"/>
  <c r="H18" i="5"/>
  <c r="R15" i="5"/>
  <c r="R13" i="5" s="1"/>
  <c r="I32" i="6"/>
  <c r="I23" i="6" s="1"/>
  <c r="P15" i="5"/>
  <c r="P12" i="5" s="1"/>
  <c r="E433" i="6"/>
  <c r="H563" i="6"/>
  <c r="H562" i="6" s="1"/>
  <c r="I472" i="6"/>
  <c r="N15" i="5"/>
  <c r="K453" i="6"/>
  <c r="K436" i="6"/>
  <c r="D455" i="6"/>
  <c r="D555" i="6"/>
  <c r="J453" i="6"/>
  <c r="J436" i="6"/>
  <c r="J466" i="6"/>
  <c r="J463" i="6" s="1"/>
  <c r="K389" i="6"/>
  <c r="M389" i="6"/>
  <c r="D97" i="6"/>
  <c r="D53" i="6"/>
  <c r="D582" i="6"/>
  <c r="D331" i="6"/>
  <c r="E24" i="6"/>
  <c r="E15" i="6" s="1"/>
  <c r="F346" i="6"/>
  <c r="D231" i="6"/>
  <c r="D236" i="6"/>
  <c r="D175" i="6"/>
  <c r="D181" i="6"/>
  <c r="D246" i="6"/>
  <c r="D201" i="6"/>
  <c r="K432" i="6"/>
  <c r="I436" i="6"/>
  <c r="O311" i="6"/>
  <c r="L346" i="6"/>
  <c r="F577" i="6"/>
  <c r="M466" i="6"/>
  <c r="M463" i="6" s="1"/>
  <c r="D464" i="6"/>
  <c r="M431" i="6"/>
  <c r="D457" i="6"/>
  <c r="D441" i="6"/>
  <c r="D456" i="6"/>
  <c r="M436" i="6"/>
  <c r="D437" i="6"/>
  <c r="D442" i="6"/>
  <c r="N432" i="6"/>
  <c r="J404" i="6"/>
  <c r="O409" i="6"/>
  <c r="D411" i="6"/>
  <c r="D128" i="6"/>
  <c r="D31" i="6"/>
  <c r="D172" i="6"/>
  <c r="D359" i="6"/>
  <c r="D162" i="6"/>
  <c r="H311" i="6"/>
  <c r="N18" i="6"/>
  <c r="E125" i="6"/>
  <c r="D125" i="6" s="1"/>
  <c r="D33" i="6"/>
  <c r="J24" i="6"/>
  <c r="E71" i="6"/>
  <c r="D35" i="6"/>
  <c r="D206" i="6"/>
  <c r="D216" i="6"/>
  <c r="D221" i="6"/>
  <c r="N24" i="6"/>
  <c r="E374" i="6"/>
  <c r="L374" i="6"/>
  <c r="H374" i="6"/>
  <c r="D390" i="6"/>
  <c r="D391" i="6"/>
  <c r="D111" i="6"/>
  <c r="D165" i="6"/>
  <c r="D47" i="6"/>
  <c r="G311" i="6"/>
  <c r="M346" i="6"/>
  <c r="M18" i="6"/>
  <c r="E286" i="6"/>
  <c r="D286" i="6" s="1"/>
  <c r="D261" i="6"/>
  <c r="D564" i="6"/>
  <c r="D468" i="6"/>
  <c r="M572" i="6"/>
  <c r="O575" i="6"/>
  <c r="O572" i="6" s="1"/>
  <c r="N575" i="6"/>
  <c r="N572" i="6" s="1"/>
  <c r="K465" i="6"/>
  <c r="D410" i="6"/>
  <c r="K409" i="6"/>
  <c r="F409" i="6"/>
  <c r="D377" i="6"/>
  <c r="D412" i="6"/>
  <c r="D375" i="6"/>
  <c r="H409" i="6"/>
  <c r="J23" i="6"/>
  <c r="F24" i="6"/>
  <c r="F15" i="6" s="1"/>
  <c r="G346" i="6"/>
  <c r="G404" i="6"/>
  <c r="D413" i="6"/>
  <c r="M409" i="6"/>
  <c r="J20" i="6"/>
  <c r="J11" i="6" s="1"/>
  <c r="J346" i="6"/>
  <c r="D434" i="6"/>
  <c r="O436" i="6"/>
  <c r="I453" i="6"/>
  <c r="F436" i="6"/>
  <c r="I430" i="6"/>
  <c r="D430" i="6" s="1"/>
  <c r="I431" i="6"/>
  <c r="O431" i="6"/>
  <c r="J433" i="6"/>
  <c r="D438" i="6"/>
  <c r="G431" i="6"/>
  <c r="F453" i="6"/>
  <c r="E453" i="6"/>
  <c r="L431" i="6"/>
  <c r="F20" i="6"/>
  <c r="F17" i="6" s="1"/>
  <c r="D118" i="6"/>
  <c r="N168" i="6"/>
  <c r="E65" i="6"/>
  <c r="D30" i="6"/>
  <c r="D27" i="6"/>
  <c r="D28" i="6"/>
  <c r="D144" i="6"/>
  <c r="D134" i="6"/>
  <c r="O24" i="6"/>
  <c r="J577" i="6"/>
  <c r="L572" i="6"/>
  <c r="D558" i="6"/>
  <c r="D574" i="6"/>
  <c r="D565" i="6"/>
  <c r="O433" i="6"/>
  <c r="I433" i="6"/>
  <c r="F431" i="6"/>
  <c r="F9" i="6" s="1"/>
  <c r="H433" i="6"/>
  <c r="N431" i="6"/>
  <c r="K433" i="6"/>
  <c r="O404" i="6"/>
  <c r="G409" i="6"/>
  <c r="L311" i="6"/>
  <c r="D352" i="6"/>
  <c r="D78" i="6"/>
  <c r="E23" i="6"/>
  <c r="D71" i="6"/>
  <c r="L26" i="6"/>
  <c r="H466" i="6"/>
  <c r="H463" i="6" s="1"/>
  <c r="H469" i="6"/>
  <c r="D490" i="6"/>
  <c r="D480" i="6"/>
  <c r="E78" i="6"/>
  <c r="E141" i="6"/>
  <c r="D141" i="6" s="1"/>
  <c r="D168" i="6"/>
  <c r="I404" i="6"/>
  <c r="D211" i="6"/>
  <c r="K404" i="6"/>
  <c r="H553" i="6"/>
  <c r="H552" i="6" s="1"/>
  <c r="H346" i="6"/>
  <c r="N23" i="6"/>
  <c r="G374" i="6"/>
  <c r="F389" i="6"/>
  <c r="J389" i="6"/>
  <c r="D266" i="6"/>
  <c r="M432" i="6"/>
  <c r="D314" i="6"/>
  <c r="D364" i="6"/>
  <c r="D348" i="6"/>
  <c r="E389" i="6"/>
  <c r="D291" i="6"/>
  <c r="D326" i="6"/>
  <c r="D573" i="6"/>
  <c r="F572" i="6"/>
  <c r="D169" i="6"/>
  <c r="D321" i="6"/>
  <c r="E20" i="6"/>
  <c r="D349" i="6"/>
  <c r="L20" i="6"/>
  <c r="O374" i="6"/>
  <c r="L436" i="6"/>
  <c r="N466" i="6"/>
  <c r="N463" i="6" s="1"/>
  <c r="G572" i="6"/>
  <c r="D84" i="6"/>
  <c r="D117" i="6"/>
  <c r="D120" i="6"/>
  <c r="E531" i="6"/>
  <c r="D531" i="6" s="1"/>
  <c r="D336" i="6"/>
  <c r="J311" i="6"/>
  <c r="E311" i="6"/>
  <c r="K311" i="6"/>
  <c r="D520" i="6"/>
  <c r="E346" i="6"/>
  <c r="I346" i="6"/>
  <c r="N577" i="6"/>
  <c r="D542" i="6"/>
  <c r="D379" i="6"/>
  <c r="N374" i="6"/>
  <c r="I374" i="6"/>
  <c r="D378" i="6"/>
  <c r="N389" i="6"/>
  <c r="G389" i="6"/>
  <c r="L433" i="6"/>
  <c r="F432" i="6"/>
  <c r="L432" i="6"/>
  <c r="D276" i="6"/>
  <c r="D281" i="6"/>
  <c r="J572" i="6"/>
  <c r="D576" i="6"/>
  <c r="K575" i="6"/>
  <c r="K572" i="6" s="1"/>
  <c r="H572" i="6"/>
  <c r="G466" i="6"/>
  <c r="G469" i="6"/>
  <c r="F466" i="6"/>
  <c r="F463" i="6" s="1"/>
  <c r="F469" i="6"/>
  <c r="D500" i="6"/>
  <c r="E472" i="6"/>
  <c r="D537" i="6"/>
  <c r="O469" i="6"/>
  <c r="E431" i="6"/>
  <c r="F433" i="6"/>
  <c r="H432" i="6"/>
  <c r="D458" i="6"/>
  <c r="G433" i="6"/>
  <c r="H431" i="6"/>
  <c r="E432" i="6"/>
  <c r="K431" i="6"/>
  <c r="D408" i="6"/>
  <c r="H16" i="6"/>
  <c r="D16" i="6" s="1"/>
  <c r="F404" i="6"/>
  <c r="D405" i="6"/>
  <c r="D406" i="6"/>
  <c r="E404" i="6"/>
  <c r="L404" i="6"/>
  <c r="D407" i="6"/>
  <c r="D419" i="6"/>
  <c r="J409" i="6"/>
  <c r="H404" i="6"/>
  <c r="H389" i="6"/>
  <c r="D393" i="6"/>
  <c r="D369" i="6"/>
  <c r="L389" i="6"/>
  <c r="D394" i="6"/>
  <c r="D313" i="6"/>
  <c r="G9" i="6"/>
  <c r="L18" i="6"/>
  <c r="J18" i="6"/>
  <c r="J9" i="6" s="1"/>
  <c r="K18" i="6"/>
  <c r="I311" i="6"/>
  <c r="M23" i="6"/>
  <c r="O20" i="6"/>
  <c r="O11" i="6" s="1"/>
  <c r="O18" i="6"/>
  <c r="O9" i="6" s="1"/>
  <c r="D392" i="6"/>
  <c r="D316" i="6"/>
  <c r="F374" i="6"/>
  <c r="D376" i="6"/>
  <c r="D347" i="6"/>
  <c r="D312" i="6"/>
  <c r="M311" i="6"/>
  <c r="D315" i="6"/>
  <c r="K23" i="6"/>
  <c r="O389" i="6"/>
  <c r="F10" i="6"/>
  <c r="D10" i="6" s="1"/>
  <c r="D19" i="6"/>
  <c r="E12" i="6"/>
  <c r="D12" i="6" s="1"/>
  <c r="D21" i="6"/>
  <c r="D22" i="6"/>
  <c r="E13" i="6"/>
  <c r="D13" i="6" s="1"/>
  <c r="O26" i="6"/>
  <c r="O23" i="6"/>
  <c r="D110" i="6"/>
  <c r="D191" i="6"/>
  <c r="D196" i="6"/>
  <c r="D251" i="6"/>
  <c r="D241" i="6"/>
  <c r="D271" i="6"/>
  <c r="D149" i="6"/>
  <c r="D186" i="6"/>
  <c r="D155" i="6"/>
  <c r="D226" i="6"/>
  <c r="D256" i="6"/>
  <c r="K463" i="6"/>
  <c r="K374" i="6"/>
  <c r="K20" i="6"/>
  <c r="O463" i="6"/>
  <c r="I572" i="6"/>
  <c r="G463" i="6"/>
  <c r="E26" i="6"/>
  <c r="J12" i="5"/>
  <c r="D135" i="6"/>
  <c r="E58" i="6"/>
  <c r="D58" i="6" s="1"/>
  <c r="H54" i="5"/>
  <c r="P81" i="5"/>
  <c r="D568" i="6"/>
  <c r="M16" i="5"/>
  <c r="I18" i="6"/>
  <c r="I11" i="6" l="1"/>
  <c r="U11" i="5"/>
  <c r="M9" i="6"/>
  <c r="H114" i="5"/>
  <c r="J10" i="5"/>
  <c r="P10" i="5"/>
  <c r="D161" i="6"/>
  <c r="G429" i="6"/>
  <c r="H80" i="5"/>
  <c r="M14" i="6"/>
  <c r="D562" i="6"/>
  <c r="N88" i="5"/>
  <c r="K13" i="5"/>
  <c r="H14" i="5"/>
  <c r="P13" i="5"/>
  <c r="E552" i="6"/>
  <c r="H74" i="5"/>
  <c r="H78" i="5"/>
  <c r="S9" i="5"/>
  <c r="H11" i="5"/>
  <c r="P9" i="5"/>
  <c r="N11" i="6"/>
  <c r="O429" i="6"/>
  <c r="D553" i="6"/>
  <c r="D557" i="6"/>
  <c r="H90" i="5"/>
  <c r="G552" i="6"/>
  <c r="N26" i="6"/>
  <c r="R12" i="5"/>
  <c r="R9" i="5" s="1"/>
  <c r="H81" i="5"/>
  <c r="P88" i="5"/>
  <c r="H88" i="5" s="1"/>
  <c r="D563" i="6"/>
  <c r="G23" i="6"/>
  <c r="G14" i="6" s="1"/>
  <c r="I469" i="6"/>
  <c r="I466" i="6"/>
  <c r="I463" i="6" s="1"/>
  <c r="Q9" i="5"/>
  <c r="M10" i="5"/>
  <c r="N429" i="6"/>
  <c r="D567" i="6"/>
  <c r="K429" i="6"/>
  <c r="I26" i="6"/>
  <c r="N12" i="5"/>
  <c r="O13" i="5"/>
  <c r="N10" i="5"/>
  <c r="H89" i="5"/>
  <c r="O10" i="5"/>
  <c r="O9" i="5" s="1"/>
  <c r="N13" i="5"/>
  <c r="D374" i="6"/>
  <c r="D432" i="6"/>
  <c r="D24" i="6"/>
  <c r="D311" i="6"/>
  <c r="H11" i="6"/>
  <c r="I14" i="6"/>
  <c r="L9" i="6"/>
  <c r="M429" i="6"/>
  <c r="J14" i="6"/>
  <c r="J8" i="6" s="1"/>
  <c r="G20" i="6"/>
  <c r="E18" i="6"/>
  <c r="E17" i="6" s="1"/>
  <c r="D575" i="6"/>
  <c r="P572" i="6" s="1"/>
  <c r="D577" i="6"/>
  <c r="D431" i="6"/>
  <c r="I429" i="6"/>
  <c r="N9" i="6"/>
  <c r="O14" i="6"/>
  <c r="O8" i="6" s="1"/>
  <c r="L429" i="6"/>
  <c r="D436" i="6"/>
  <c r="D15" i="6"/>
  <c r="E435" i="6"/>
  <c r="D435" i="6" s="1"/>
  <c r="D453" i="6"/>
  <c r="F11" i="6"/>
  <c r="K14" i="6"/>
  <c r="E11" i="6"/>
  <c r="L11" i="6"/>
  <c r="D409" i="6"/>
  <c r="D346" i="6"/>
  <c r="L23" i="6"/>
  <c r="L14" i="6" s="1"/>
  <c r="N17" i="6"/>
  <c r="J429" i="6"/>
  <c r="N14" i="6"/>
  <c r="D465" i="6"/>
  <c r="D404" i="6"/>
  <c r="D572" i="6"/>
  <c r="D389" i="6"/>
  <c r="D29" i="6"/>
  <c r="M20" i="6"/>
  <c r="M11" i="6" s="1"/>
  <c r="M26" i="6"/>
  <c r="E466" i="6"/>
  <c r="E14" i="6" s="1"/>
  <c r="E469" i="6"/>
  <c r="D472" i="6"/>
  <c r="F14" i="6"/>
  <c r="D433" i="6"/>
  <c r="F429" i="6"/>
  <c r="K9" i="6"/>
  <c r="H429" i="6"/>
  <c r="H9" i="6"/>
  <c r="K17" i="6"/>
  <c r="J17" i="6"/>
  <c r="O17" i="6"/>
  <c r="K11" i="6"/>
  <c r="K8" i="6" s="1"/>
  <c r="M15" i="5"/>
  <c r="H16" i="5"/>
  <c r="J9" i="5"/>
  <c r="I17" i="6"/>
  <c r="I9" i="6"/>
  <c r="H23" i="6"/>
  <c r="H26" i="6"/>
  <c r="D32" i="6"/>
  <c r="H10" i="5"/>
  <c r="D20" i="6" l="1"/>
  <c r="M8" i="6"/>
  <c r="C14" i="7"/>
  <c r="C16" i="7" s="1"/>
  <c r="D552" i="6"/>
  <c r="D26" i="6"/>
  <c r="L17" i="6"/>
  <c r="N9" i="5"/>
  <c r="D18" i="6"/>
  <c r="D469" i="6"/>
  <c r="E9" i="6"/>
  <c r="D9" i="6" s="1"/>
  <c r="G17" i="6"/>
  <c r="G11" i="6"/>
  <c r="G8" i="6" s="1"/>
  <c r="N8" i="6"/>
  <c r="A14" i="7"/>
  <c r="A16" i="7" s="1"/>
  <c r="F8" i="6"/>
  <c r="E429" i="6"/>
  <c r="D429" i="6" s="1"/>
  <c r="D23" i="6"/>
  <c r="M17" i="6"/>
  <c r="L8" i="6"/>
  <c r="E463" i="6"/>
  <c r="D463" i="6" s="1"/>
  <c r="D466" i="6"/>
  <c r="I8" i="6"/>
  <c r="H15" i="5"/>
  <c r="M12" i="5"/>
  <c r="M13" i="5"/>
  <c r="H13" i="5" s="1"/>
  <c r="H14" i="6"/>
  <c r="H8" i="6" s="1"/>
  <c r="H17" i="6"/>
  <c r="B14" i="7" l="1"/>
  <c r="B16" i="7" s="1"/>
  <c r="E8" i="6"/>
  <c r="D11" i="6"/>
  <c r="D17" i="6"/>
  <c r="H12" i="5"/>
  <c r="M9" i="5"/>
  <c r="H9" i="5" s="1"/>
  <c r="D14" i="6"/>
  <c r="D8" i="6" l="1"/>
</calcChain>
</file>

<file path=xl/comments1.xml><?xml version="1.0" encoding="utf-8"?>
<comments xmlns="http://schemas.openxmlformats.org/spreadsheetml/2006/main">
  <authors>
    <author xml:space="preserve">Мельникова </author>
    <author>Татьяна Викторовна Журавлёва</author>
    <author>Пользователь Windows</author>
  </authors>
  <commentList>
    <comment ref="K3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B276" authorId="0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1" authorId="0">
      <text/>
    </comment>
    <comment ref="B291" authorId="0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B301" authorId="1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06" authorId="1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L394" authorId="1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418" authorId="2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A547" authorId="1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</commentList>
</comments>
</file>

<file path=xl/sharedStrings.xml><?xml version="1.0" encoding="utf-8"?>
<sst xmlns="http://schemas.openxmlformats.org/spreadsheetml/2006/main" count="1437" uniqueCount="401">
  <si>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</si>
  <si>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</si>
  <si>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</si>
  <si>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</si>
  <si>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</si>
  <si>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</si>
  <si>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</si>
  <si>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</si>
  <si>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</si>
  <si>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</si>
  <si>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</si>
  <si>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</si>
  <si>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</si>
  <si>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</si>
  <si>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</si>
  <si>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</si>
  <si>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</si>
  <si>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</si>
  <si>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</si>
  <si>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</si>
  <si>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</si>
  <si>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</si>
  <si>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</si>
  <si>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</si>
  <si>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</si>
  <si>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</si>
  <si>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</si>
  <si>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</si>
  <si>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</si>
  <si>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</si>
  <si>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</si>
  <si>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</si>
  <si>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</si>
  <si>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</si>
  <si>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</si>
  <si>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</si>
  <si>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</si>
  <si>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</si>
  <si>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</si>
  <si>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</si>
  <si>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</si>
  <si>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</si>
  <si>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</si>
  <si>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</si>
  <si>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</si>
  <si>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</si>
  <si>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</si>
  <si>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</si>
  <si>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</si>
  <si>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</si>
  <si>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</si>
  <si>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</si>
  <si>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</si>
  <si>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</si>
  <si>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</si>
  <si>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</si>
  <si>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</si>
  <si>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</si>
  <si>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</si>
  <si>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</si>
  <si>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</si>
  <si>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очистных сооружений Северного жилого района, г. Благовещенск, Амурская область (в т. ч. проектные работы)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</si>
  <si>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</si>
  <si>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</si>
  <si>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</si>
  <si>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</si>
  <si>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</si>
  <si>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</si>
  <si>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</si>
  <si>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</si>
  <si>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</si>
  <si>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</si>
  <si>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</si>
  <si>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</si>
  <si>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</si>
  <si>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</si>
  <si>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</si>
  <si>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</si>
  <si>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</si>
  <si>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</si>
  <si>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</si>
  <si>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</si>
  <si>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</si>
  <si>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</si>
  <si>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</si>
  <si>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</si>
  <si>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</si>
  <si>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</si>
  <si>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</si>
  <si>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</si>
  <si>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</si>
  <si>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</si>
  <si>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</si>
  <si>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</si>
  <si>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</si>
  <si>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</si>
  <si>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</si>
  <si>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</si>
  <si>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</si>
  <si>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</si>
  <si>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</si>
  <si>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</si>
  <si>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</si>
  <si>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</si>
  <si>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</si>
  <si>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</si>
  <si>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</si>
  <si>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</si>
  <si>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</si>
  <si>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</si>
  <si>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</si>
  <si>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</si>
  <si>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</si>
  <si>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</si>
  <si>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</si>
  <si>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</si>
  <si>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</si>
  <si>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</si>
  <si>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</si>
  <si>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</si>
  <si>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</si>
  <si>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</si>
  <si>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</si>
  <si>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</si>
  <si>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</si>
  <si>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</si>
  <si>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</si>
  <si>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</si>
  <si>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</si>
  <si>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</si>
  <si>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</si>
  <si>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</si>
  <si>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</si>
  <si>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</si>
  <si>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</si>
  <si>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</si>
  <si>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</si>
  <si>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</si>
  <si>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</si>
  <si>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</si>
  <si>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</si>
  <si>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</si>
  <si>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</si>
  <si>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</si>
  <si>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</si>
  <si>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</si>
  <si>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</si>
  <si>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</si>
  <si>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</si>
  <si>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</si>
  <si>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</si>
  <si>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</si>
  <si>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</si>
  <si>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</si>
  <si>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</si>
  <si>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</si>
  <si>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</si>
  <si>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</si>
  <si>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</si>
  <si>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</si>
  <si>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</si>
  <si>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</si>
  <si>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</si>
  <si>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</si>
  <si>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</si>
  <si>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</si>
  <si>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</si>
  <si>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</si>
  <si>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</si>
  <si>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</si>
  <si>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</si>
  <si>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</si>
  <si>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</si>
  <si>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</si>
  <si>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</si>
  <si>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</si>
  <si>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</si>
  <si>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</si>
  <si>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</si>
  <si>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</si>
  <si>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</si>
  <si>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</si>
  <si>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</si>
  <si>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</si>
  <si>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</si>
  <si>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</si>
  <si>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</si>
  <si>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</si>
  <si>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</si>
  <si>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</si>
  <si>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</si>
  <si>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</si>
  <si>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</si>
  <si>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</si>
  <si>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</si>
  <si>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</si>
  <si>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</si>
  <si>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</si>
  <si>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</si>
  <si>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</si>
  <si>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</si>
  <si>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</si>
  <si>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</si>
  <si>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</si>
  <si>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</si>
  <si>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</si>
  <si>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</si>
  <si>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</si>
  <si>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</si>
  <si>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</si>
  <si>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</si>
  <si>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</si>
  <si>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</si>
  <si>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</si>
  <si>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</si>
  <si>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</si>
  <si>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</si>
  <si>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</si>
  <si>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</si>
  <si>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</si>
  <si>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</si>
  <si>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</si>
  <si>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</si>
  <si>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</si>
  <si>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</si>
  <si>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</si>
  <si>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</si>
  <si>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</si>
  <si>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</si>
  <si>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</si>
  <si>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</si>
  <si>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</si>
  <si>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</si>
  <si>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</si>
  <si>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</si>
  <si>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</si>
  <si>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</si>
  <si>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</si>
  <si>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</si>
  <si>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</si>
  <si>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</si>
  <si>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</si>
  <si>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</si>
  <si>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</si>
  <si>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</si>
  <si>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</si>
  <si>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</si>
  <si>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</si>
  <si>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</si>
  <si>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</si>
  <si>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</si>
  <si>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</si>
  <si>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</si>
  <si>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</si>
  <si>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</si>
  <si>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</si>
  <si>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</si>
  <si>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</si>
  <si>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</si>
  <si>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</si>
  <si>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</si>
  <si>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</si>
  <si>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</si>
  <si>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</si>
  <si>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</si>
  <si>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</si>
  <si>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</si>
  <si>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</si>
  <si>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</si>
  <si>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</si>
  <si>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</si>
  <si>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</si>
  <si>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</si>
  <si>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</si>
  <si>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</si>
  <si>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</si>
  <si>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</si>
  <si>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</si>
  <si>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</si>
  <si>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</si>
  <si>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</si>
  <si>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</si>
  <si>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</si>
  <si>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</si>
  <si>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</si>
  <si>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</si>
  <si>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</si>
  <si>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</si>
  <si>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</si>
  <si>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</si>
  <si>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</si>
  <si>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</si>
  <si>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</si>
  <si>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</si>
  <si>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</si>
  <si>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</si>
  <si>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</si>
  <si>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</si>
  <si>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</si>
  <si>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</si>
  <si>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</si>
  <si>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</si>
  <si>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</si>
  <si>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</si>
  <si>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</si>
  <si>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</si>
  <si>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</si>
  <si>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</si>
  <si>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</si>
  <si>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</si>
  <si>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</si>
  <si>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</si>
  <si>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</si>
  <si>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</si>
  <si>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</si>
  <si>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</si>
  <si>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</si>
  <si>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</si>
  <si>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</si>
  <si>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</si>
  <si>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</si>
  <si>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</si>
  <si>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</si>
  <si>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</si>
  <si>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</si>
  <si>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</si>
  <si>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</si>
  <si>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</si>
  <si>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</si>
  <si>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</si>
  <si>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</si>
  <si>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</si>
  <si>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</si>
  <si>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</si>
  <si>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</si>
  <si>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</si>
  <si>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</si>
  <si>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</si>
  <si>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</si>
  <si>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</si>
  <si>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</si>
  <si>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</si>
  <si>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</si>
  <si>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</si>
  <si>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</si>
  <si>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</si>
  <si>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</si>
  <si>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</si>
  <si>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</si>
  <si>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</si>
  <si>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</si>
  <si>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</si>
  <si>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</si>
  <si>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</si>
  <si>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</si>
  <si>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</si>
  <si>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</si>
  <si>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</si>
  <si>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</si>
  <si>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</si>
  <si>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</si>
  <si>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</si>
  <si>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</si>
  <si>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</si>
  <si>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</si>
  <si>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</si>
  <si>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</si>
  <si>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снятие 9 млн. по письму ГСТК</t>
  </si>
  <si>
    <t>Мероприятие 1.1.42</t>
  </si>
  <si>
    <t>Мероприятие 1.1.43</t>
  </si>
  <si>
    <t>Реконструкция водозабора Северного жилого района, г.Благовещенск, Амурская область</t>
  </si>
  <si>
    <t>Мероприятие 1.1.44</t>
  </si>
  <si>
    <t>Мероприятие 1.1.45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</si>
  <si>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</si>
  <si>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</si>
  <si>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</si>
  <si>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</si>
  <si>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</si>
  <si>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</si>
  <si>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</si>
  <si>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</si>
  <si>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1.1.46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</si>
  <si>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</si>
  <si>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Мероприятие 1.5.2.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</si>
  <si>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</si>
  <si>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</si>
  <si>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</si>
  <si>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</si>
  <si>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</si>
  <si>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</si>
  <si>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Ремонт тепловой сети по ул. Артиллерийская от ул.Амурская до ул.Зейская</t>
  </si>
  <si>
    <t xml:space="preserve">мероприятия 1.51. и 1.5.2 изменения только в рамках нац проекта </t>
  </si>
  <si>
    <t>вместо нац проекта "Экология" указать "Жилье и городская среда в разделе 5 Паспорта подпр1 по тексту  !!!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</si>
  <si>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</si>
  <si>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</si>
  <si>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поменяли расспорядителя средств был 002 администр а стало Управление культуры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</si>
  <si>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</si>
  <si>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</si>
  <si>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Приложение № 4 к постановлению администрации города Благовещенска               от _____________ № ______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</si>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</sst>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_-* #,##0.0_р_._-;\-* #,##0.0_р_._-;_-* &quot;-&quot;??_р_._-;_-@_-"/>
    <numFmt numFmtId="166" formatCode="0.0"/>
  </numFmts>
  <fonts count="22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43" fontId="9" fillId="0" borderId="0" applyFont="0" applyFill="0" applyBorder="0" applyAlignment="0" applyProtection="0"/>
  </cellStyleXfs>
  <cellXfs count="163"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10" fillId="0" borderId="0" xfId="0" applyFont="1" applyFill="1"/>
    <xf numFmtId="0" fontId="1" fillId="0" borderId="0" xfId="0" applyFont="1" applyFill="1" applyAlignment="1">
      <alignment vertical="top" wrapText="1"/>
    </xf>
    <xf numFmtId="0" fontId="5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2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3" borderId="1" xfId="0" applyFont="1" applyFill="1" applyBorder="1" applyAlignment="1">
      <alignment vertical="center" wrapText="1"/>
    </xf>
    <xf numFmtId="165" fontId="1" fillId="3" borderId="1" xfId="2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166" fontId="4" fillId="4" borderId="0" xfId="0" applyNumberFormat="1" applyFont="1" applyFill="1"/>
    <xf numFmtId="0" fontId="4" fillId="5" borderId="0" xfId="0" applyFont="1" applyFill="1" applyAlignment="1">
      <alignment horizontal="left"/>
    </xf>
    <xf numFmtId="0" fontId="4" fillId="5" borderId="0" xfId="0" applyFont="1" applyFill="1" applyAlignment="1">
      <alignment vertical="center"/>
    </xf>
    <xf numFmtId="0" fontId="4" fillId="5" borderId="0" xfId="0" applyFont="1" applyFill="1"/>
    <xf numFmtId="0" fontId="4" fillId="5" borderId="0" xfId="0" applyFont="1" applyFill="1" applyBorder="1"/>
    <xf numFmtId="164" fontId="4" fillId="5" borderId="0" xfId="0" applyNumberFormat="1" applyFont="1" applyFill="1" applyAlignment="1">
      <alignment horizontal="left"/>
    </xf>
    <xf numFmtId="164" fontId="4" fillId="5" borderId="0" xfId="0" applyNumberFormat="1" applyFont="1" applyFill="1"/>
    <xf numFmtId="164" fontId="1" fillId="5" borderId="0" xfId="0" applyNumberFormat="1" applyFont="1" applyFill="1" applyBorder="1" applyAlignment="1">
      <alignment horizontal="center" vertical="center" wrapText="1"/>
    </xf>
    <xf numFmtId="164" fontId="7" fillId="5" borderId="0" xfId="0" applyNumberFormat="1" applyFont="1" applyFill="1" applyBorder="1" applyAlignment="1">
      <alignment horizontal="center" vertical="center" wrapText="1"/>
    </xf>
    <xf numFmtId="164" fontId="1" fillId="5" borderId="4" xfId="0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164" fontId="12" fillId="5" borderId="0" xfId="0" applyNumberFormat="1" applyFont="1" applyFill="1"/>
    <xf numFmtId="166" fontId="4" fillId="5" borderId="0" xfId="0" applyNumberFormat="1" applyFont="1" applyFill="1"/>
    <xf numFmtId="43" fontId="4" fillId="5" borderId="0" xfId="2" applyFont="1" applyFill="1"/>
    <xf numFmtId="0" fontId="4" fillId="5" borderId="0" xfId="0" applyFont="1" applyFill="1" applyAlignment="1">
      <alignment horizontal="center"/>
    </xf>
    <xf numFmtId="0" fontId="1" fillId="5" borderId="0" xfId="0" applyFont="1" applyFill="1" applyAlignment="1">
      <alignment horizontal="left"/>
    </xf>
    <xf numFmtId="0" fontId="10" fillId="5" borderId="0" xfId="0" applyFont="1" applyFill="1"/>
    <xf numFmtId="0" fontId="10" fillId="5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Fill="1" applyBorder="1"/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/>
    <xf numFmtId="164" fontId="4" fillId="0" borderId="0" xfId="0" applyNumberFormat="1" applyFont="1" applyFill="1"/>
    <xf numFmtId="0" fontId="20" fillId="5" borderId="0" xfId="0" applyFont="1" applyFill="1" applyAlignment="1">
      <alignment horizontal="left"/>
    </xf>
    <xf numFmtId="0" fontId="20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4" fontId="4" fillId="0" borderId="0" xfId="0" applyNumberFormat="1" applyFont="1" applyFill="1"/>
    <xf numFmtId="0" fontId="2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164" fontId="2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/>
    <xf numFmtId="0" fontId="3" fillId="0" borderId="0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5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32" t="s">
        <v>311</v>
      </c>
      <c r="P1" s="132"/>
      <c r="Q1" s="132"/>
      <c r="R1" s="132"/>
      <c r="S1" s="132"/>
      <c r="T1" s="9"/>
    </row>
    <row r="2" spans="1:21" ht="35.25" customHeight="1" x14ac:dyDescent="0.25">
      <c r="B2" s="7"/>
      <c r="O2" s="132" t="s">
        <v>312</v>
      </c>
      <c r="P2" s="132"/>
      <c r="Q2" s="132"/>
      <c r="R2" s="132"/>
      <c r="S2" s="132"/>
      <c r="T2" s="9"/>
    </row>
    <row r="3" spans="1:21" ht="17.25" customHeight="1" x14ac:dyDescent="0.25">
      <c r="B3" s="133" t="s">
        <v>0</v>
      </c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21" ht="16.5" customHeight="1" x14ac:dyDescent="0.25">
      <c r="B4" s="134" t="s">
        <v>1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</row>
    <row r="5" spans="1:21" ht="3" customHeight="1" x14ac:dyDescent="0.25">
      <c r="B5" s="11"/>
      <c r="M5" s="12"/>
      <c r="N5" s="33"/>
    </row>
    <row r="6" spans="1:21" ht="53.25" customHeight="1" x14ac:dyDescent="0.2">
      <c r="A6" s="129" t="s">
        <v>25</v>
      </c>
      <c r="B6" s="129" t="s">
        <v>94</v>
      </c>
      <c r="C6" s="129" t="s">
        <v>130</v>
      </c>
      <c r="D6" s="129" t="s">
        <v>2</v>
      </c>
      <c r="E6" s="129"/>
      <c r="F6" s="129"/>
      <c r="G6" s="129"/>
      <c r="H6" s="122" t="s">
        <v>3</v>
      </c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4"/>
    </row>
    <row r="7" spans="1:21" x14ac:dyDescent="0.2">
      <c r="A7" s="129"/>
      <c r="B7" s="129"/>
      <c r="C7" s="129"/>
      <c r="D7" s="39" t="s">
        <v>4</v>
      </c>
      <c r="E7" s="39" t="s">
        <v>5</v>
      </c>
      <c r="F7" s="45" t="s">
        <v>6</v>
      </c>
      <c r="G7" s="39" t="s">
        <v>131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252</v>
      </c>
      <c r="P7" s="39" t="s">
        <v>295</v>
      </c>
      <c r="Q7" s="39" t="s">
        <v>296</v>
      </c>
      <c r="R7" s="39" t="s">
        <v>297</v>
      </c>
      <c r="S7" s="39" t="s">
        <v>298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8" t="s">
        <v>26</v>
      </c>
      <c r="B9" s="118" t="s">
        <v>329</v>
      </c>
      <c r="C9" s="49" t="s">
        <v>43</v>
      </c>
      <c r="D9" s="39"/>
      <c r="E9" s="39"/>
      <c r="F9" s="14" t="s">
        <v>163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6">
        <f t="shared" si="1"/>
        <v>328084.09999999998</v>
      </c>
      <c r="O9" s="56">
        <f t="shared" si="1"/>
        <v>248507.09999999998</v>
      </c>
      <c r="P9" s="56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8"/>
      <c r="B10" s="118"/>
      <c r="C10" s="50" t="s">
        <v>85</v>
      </c>
      <c r="D10" s="15" t="s">
        <v>14</v>
      </c>
      <c r="E10" s="15" t="s">
        <v>250</v>
      </c>
      <c r="F10" s="46"/>
      <c r="G10" s="39" t="s">
        <v>231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8"/>
      <c r="B11" s="118"/>
      <c r="C11" s="42" t="s">
        <v>87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8"/>
      <c r="B12" s="118"/>
      <c r="C12" s="42" t="s">
        <v>91</v>
      </c>
      <c r="D12" s="43" t="s">
        <v>47</v>
      </c>
      <c r="E12" s="43" t="s">
        <v>249</v>
      </c>
      <c r="F12" s="45"/>
      <c r="G12" s="39" t="s">
        <v>224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25" t="s">
        <v>30</v>
      </c>
      <c r="B13" s="118" t="s">
        <v>28</v>
      </c>
      <c r="C13" s="40" t="s">
        <v>43</v>
      </c>
      <c r="D13" s="17"/>
      <c r="E13" s="18"/>
      <c r="F13" s="14" t="s">
        <v>194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30"/>
      <c r="B14" s="118"/>
      <c r="C14" s="47" t="s">
        <v>85</v>
      </c>
      <c r="D14" s="43" t="s">
        <v>14</v>
      </c>
      <c r="E14" s="43" t="s">
        <v>216</v>
      </c>
      <c r="F14" s="45"/>
      <c r="G14" s="39" t="s">
        <v>221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31"/>
      <c r="B15" s="118"/>
      <c r="C15" s="47" t="s">
        <v>217</v>
      </c>
      <c r="D15" s="43" t="s">
        <v>47</v>
      </c>
      <c r="E15" s="43" t="s">
        <v>15</v>
      </c>
      <c r="F15" s="45"/>
      <c r="G15" s="39" t="s">
        <v>220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6" t="s">
        <v>236</v>
      </c>
      <c r="B16" s="116" t="s">
        <v>143</v>
      </c>
      <c r="C16" s="47" t="s">
        <v>217</v>
      </c>
      <c r="D16" s="43" t="s">
        <v>47</v>
      </c>
      <c r="E16" s="43" t="s">
        <v>15</v>
      </c>
      <c r="F16" s="44" t="s">
        <v>155</v>
      </c>
      <c r="G16" s="39" t="s">
        <v>220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21"/>
      <c r="B17" s="121"/>
      <c r="C17" s="47" t="s">
        <v>219</v>
      </c>
      <c r="D17" s="43" t="s">
        <v>14</v>
      </c>
      <c r="E17" s="43" t="s">
        <v>15</v>
      </c>
      <c r="F17" s="44" t="s">
        <v>155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95</v>
      </c>
      <c r="B18" s="47" t="s">
        <v>264</v>
      </c>
      <c r="C18" s="47" t="s">
        <v>217</v>
      </c>
      <c r="D18" s="43" t="s">
        <v>47</v>
      </c>
      <c r="E18" s="43" t="s">
        <v>15</v>
      </c>
      <c r="F18" s="44" t="s">
        <v>166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96</v>
      </c>
      <c r="B19" s="51" t="s">
        <v>248</v>
      </c>
      <c r="C19" s="47" t="s">
        <v>217</v>
      </c>
      <c r="D19" s="43" t="s">
        <v>47</v>
      </c>
      <c r="E19" s="43" t="s">
        <v>15</v>
      </c>
      <c r="F19" s="44" t="s">
        <v>167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132</v>
      </c>
      <c r="B20" s="47" t="s">
        <v>228</v>
      </c>
      <c r="C20" s="47" t="s">
        <v>217</v>
      </c>
      <c r="D20" s="43" t="s">
        <v>47</v>
      </c>
      <c r="E20" s="43" t="s">
        <v>15</v>
      </c>
      <c r="F20" s="44" t="s">
        <v>168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97</v>
      </c>
      <c r="B21" s="47" t="s">
        <v>89</v>
      </c>
      <c r="C21" s="47" t="s">
        <v>217</v>
      </c>
      <c r="D21" s="43" t="s">
        <v>47</v>
      </c>
      <c r="E21" s="43" t="s">
        <v>15</v>
      </c>
      <c r="F21" s="44" t="s">
        <v>169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98</v>
      </c>
      <c r="B22" s="47" t="s">
        <v>202</v>
      </c>
      <c r="C22" s="47" t="s">
        <v>217</v>
      </c>
      <c r="D22" s="43" t="s">
        <v>47</v>
      </c>
      <c r="E22" s="43" t="s">
        <v>15</v>
      </c>
      <c r="F22" s="44" t="s">
        <v>203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99</v>
      </c>
      <c r="B23" s="47" t="s">
        <v>62</v>
      </c>
      <c r="C23" s="47" t="s">
        <v>217</v>
      </c>
      <c r="D23" s="43" t="s">
        <v>47</v>
      </c>
      <c r="E23" s="43" t="s">
        <v>15</v>
      </c>
      <c r="F23" s="44" t="s">
        <v>170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100</v>
      </c>
      <c r="B24" s="47" t="s">
        <v>139</v>
      </c>
      <c r="C24" s="47" t="s">
        <v>217</v>
      </c>
      <c r="D24" s="43" t="s">
        <v>47</v>
      </c>
      <c r="E24" s="43" t="s">
        <v>15</v>
      </c>
      <c r="F24" s="44" t="s">
        <v>171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101</v>
      </c>
      <c r="B25" s="47" t="s">
        <v>69</v>
      </c>
      <c r="C25" s="47" t="s">
        <v>217</v>
      </c>
      <c r="D25" s="43" t="s">
        <v>47</v>
      </c>
      <c r="E25" s="43" t="s">
        <v>15</v>
      </c>
      <c r="F25" s="44" t="s">
        <v>172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102</v>
      </c>
      <c r="B26" s="47" t="s">
        <v>71</v>
      </c>
      <c r="C26" s="47" t="s">
        <v>217</v>
      </c>
      <c r="D26" s="43" t="s">
        <v>47</v>
      </c>
      <c r="E26" s="43" t="s">
        <v>15</v>
      </c>
      <c r="F26" s="44" t="s">
        <v>173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103</v>
      </c>
      <c r="B27" s="50" t="s">
        <v>72</v>
      </c>
      <c r="C27" s="47" t="s">
        <v>217</v>
      </c>
      <c r="D27" s="43" t="s">
        <v>47</v>
      </c>
      <c r="E27" s="43" t="s">
        <v>15</v>
      </c>
      <c r="F27" s="44" t="s">
        <v>174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104</v>
      </c>
      <c r="B28" s="47" t="s">
        <v>237</v>
      </c>
      <c r="C28" s="47" t="s">
        <v>217</v>
      </c>
      <c r="D28" s="43" t="s">
        <v>47</v>
      </c>
      <c r="E28" s="43" t="s">
        <v>15</v>
      </c>
      <c r="F28" s="44" t="s">
        <v>175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105</v>
      </c>
      <c r="B29" s="47" t="s">
        <v>140</v>
      </c>
      <c r="C29" s="47" t="s">
        <v>217</v>
      </c>
      <c r="D29" s="43" t="s">
        <v>47</v>
      </c>
      <c r="E29" s="43" t="s">
        <v>15</v>
      </c>
      <c r="F29" s="44" t="s">
        <v>176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106</v>
      </c>
      <c r="B30" s="47" t="s">
        <v>73</v>
      </c>
      <c r="C30" s="47" t="s">
        <v>217</v>
      </c>
      <c r="D30" s="43" t="s">
        <v>47</v>
      </c>
      <c r="E30" s="43" t="s">
        <v>15</v>
      </c>
      <c r="F30" s="44" t="s">
        <v>211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107</v>
      </c>
      <c r="B31" s="47" t="s">
        <v>336</v>
      </c>
      <c r="C31" s="47" t="s">
        <v>217</v>
      </c>
      <c r="D31" s="43" t="s">
        <v>47</v>
      </c>
      <c r="E31" s="43" t="s">
        <v>15</v>
      </c>
      <c r="F31" s="44" t="s">
        <v>177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108</v>
      </c>
      <c r="B32" s="47" t="s">
        <v>141</v>
      </c>
      <c r="C32" s="47" t="s">
        <v>217</v>
      </c>
      <c r="D32" s="43" t="s">
        <v>47</v>
      </c>
      <c r="E32" s="43" t="s">
        <v>15</v>
      </c>
      <c r="F32" s="44" t="s">
        <v>178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109</v>
      </c>
      <c r="B33" s="47" t="s">
        <v>75</v>
      </c>
      <c r="C33" s="47" t="s">
        <v>217</v>
      </c>
      <c r="D33" s="43" t="s">
        <v>47</v>
      </c>
      <c r="E33" s="43" t="s">
        <v>15</v>
      </c>
      <c r="F33" s="44" t="s">
        <v>179</v>
      </c>
      <c r="G33" s="48">
        <v>200</v>
      </c>
      <c r="H33" s="1">
        <f t="shared" si="7"/>
        <v>155</v>
      </c>
      <c r="I33" s="1" t="s">
        <v>77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110</v>
      </c>
      <c r="B34" s="47" t="s">
        <v>74</v>
      </c>
      <c r="C34" s="47" t="s">
        <v>217</v>
      </c>
      <c r="D34" s="43" t="s">
        <v>47</v>
      </c>
      <c r="E34" s="43" t="s">
        <v>15</v>
      </c>
      <c r="F34" s="44" t="s">
        <v>180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111</v>
      </c>
      <c r="B35" s="47" t="s">
        <v>63</v>
      </c>
      <c r="C35" s="47" t="s">
        <v>217</v>
      </c>
      <c r="D35" s="43" t="s">
        <v>47</v>
      </c>
      <c r="E35" s="43" t="s">
        <v>15</v>
      </c>
      <c r="F35" s="44" t="s">
        <v>181</v>
      </c>
      <c r="G35" s="48">
        <v>400</v>
      </c>
      <c r="H35" s="1">
        <f t="shared" si="7"/>
        <v>1600.3</v>
      </c>
      <c r="I35" s="1" t="s">
        <v>67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112</v>
      </c>
      <c r="B36" s="47" t="s">
        <v>64</v>
      </c>
      <c r="C36" s="47" t="s">
        <v>217</v>
      </c>
      <c r="D36" s="43" t="s">
        <v>47</v>
      </c>
      <c r="E36" s="43" t="s">
        <v>15</v>
      </c>
      <c r="F36" s="44" t="s">
        <v>182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113</v>
      </c>
      <c r="B37" s="47" t="s">
        <v>76</v>
      </c>
      <c r="C37" s="47" t="s">
        <v>217</v>
      </c>
      <c r="D37" s="43" t="s">
        <v>47</v>
      </c>
      <c r="E37" s="43" t="s">
        <v>15</v>
      </c>
      <c r="F37" s="44" t="s">
        <v>183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114</v>
      </c>
      <c r="B38" s="47" t="s">
        <v>79</v>
      </c>
      <c r="C38" s="47" t="s">
        <v>85</v>
      </c>
      <c r="D38" s="43" t="s">
        <v>14</v>
      </c>
      <c r="E38" s="43" t="s">
        <v>15</v>
      </c>
      <c r="F38" s="44" t="s">
        <v>184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115</v>
      </c>
      <c r="B39" s="47" t="s">
        <v>214</v>
      </c>
      <c r="C39" s="47" t="s">
        <v>217</v>
      </c>
      <c r="D39" s="43" t="s">
        <v>47</v>
      </c>
      <c r="E39" s="43" t="s">
        <v>15</v>
      </c>
      <c r="F39" s="44" t="s">
        <v>215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116</v>
      </c>
      <c r="B40" s="47" t="s">
        <v>218</v>
      </c>
      <c r="C40" s="47" t="s">
        <v>240</v>
      </c>
      <c r="D40" s="43" t="s">
        <v>14</v>
      </c>
      <c r="E40" s="43" t="s">
        <v>15</v>
      </c>
      <c r="F40" s="44" t="s">
        <v>241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117</v>
      </c>
      <c r="B41" s="47" t="s">
        <v>233</v>
      </c>
      <c r="C41" s="47" t="s">
        <v>217</v>
      </c>
      <c r="D41" s="43" t="s">
        <v>47</v>
      </c>
      <c r="E41" s="43" t="s">
        <v>15</v>
      </c>
      <c r="F41" s="44" t="s">
        <v>234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118</v>
      </c>
      <c r="B42" s="47" t="s">
        <v>226</v>
      </c>
      <c r="C42" s="47" t="s">
        <v>217</v>
      </c>
      <c r="D42" s="43" t="s">
        <v>47</v>
      </c>
      <c r="E42" s="43" t="s">
        <v>15</v>
      </c>
      <c r="F42" s="44" t="s">
        <v>227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5" t="s">
        <v>119</v>
      </c>
      <c r="B43" s="105" t="s">
        <v>276</v>
      </c>
      <c r="C43" s="47" t="s">
        <v>217</v>
      </c>
      <c r="D43" s="43" t="s">
        <v>47</v>
      </c>
      <c r="E43" s="43" t="s">
        <v>15</v>
      </c>
      <c r="F43" s="44" t="s">
        <v>242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7"/>
      <c r="B44" s="107"/>
      <c r="C44" s="47" t="s">
        <v>240</v>
      </c>
      <c r="D44" s="43" t="s">
        <v>14</v>
      </c>
      <c r="E44" s="43" t="s">
        <v>15</v>
      </c>
      <c r="F44" s="44" t="s">
        <v>242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213</v>
      </c>
      <c r="B45" s="47" t="s">
        <v>299</v>
      </c>
      <c r="C45" s="47" t="s">
        <v>217</v>
      </c>
      <c r="D45" s="43" t="s">
        <v>47</v>
      </c>
      <c r="E45" s="43" t="s">
        <v>15</v>
      </c>
      <c r="F45" s="44" t="s">
        <v>259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253</v>
      </c>
      <c r="B46" s="47" t="s">
        <v>257</v>
      </c>
      <c r="C46" s="47" t="s">
        <v>217</v>
      </c>
      <c r="D46" s="43" t="s">
        <v>47</v>
      </c>
      <c r="E46" s="43" t="s">
        <v>15</v>
      </c>
      <c r="F46" s="44" t="s">
        <v>260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254</v>
      </c>
      <c r="B47" s="47" t="s">
        <v>293</v>
      </c>
      <c r="C47" s="47" t="s">
        <v>217</v>
      </c>
      <c r="D47" s="43" t="s">
        <v>47</v>
      </c>
      <c r="E47" s="43" t="s">
        <v>15</v>
      </c>
      <c r="F47" s="44" t="s">
        <v>261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255</v>
      </c>
      <c r="B48" s="47" t="s">
        <v>341</v>
      </c>
      <c r="C48" s="47" t="s">
        <v>217</v>
      </c>
      <c r="D48" s="43" t="s">
        <v>47</v>
      </c>
      <c r="E48" s="43" t="s">
        <v>15</v>
      </c>
      <c r="F48" s="44" t="s">
        <v>262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256</v>
      </c>
      <c r="B49" s="47" t="s">
        <v>258</v>
      </c>
      <c r="C49" s="47" t="s">
        <v>217</v>
      </c>
      <c r="D49" s="43" t="s">
        <v>47</v>
      </c>
      <c r="E49" s="43" t="s">
        <v>15</v>
      </c>
      <c r="F49" s="44" t="s">
        <v>263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272</v>
      </c>
      <c r="B50" s="47" t="s">
        <v>273</v>
      </c>
      <c r="C50" s="47" t="s">
        <v>217</v>
      </c>
      <c r="D50" s="43" t="s">
        <v>47</v>
      </c>
      <c r="E50" s="43" t="s">
        <v>15</v>
      </c>
      <c r="F50" s="44" t="s">
        <v>274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280</v>
      </c>
      <c r="B51" s="47" t="s">
        <v>281</v>
      </c>
      <c r="C51" s="47" t="s">
        <v>217</v>
      </c>
      <c r="D51" s="43" t="s">
        <v>47</v>
      </c>
      <c r="E51" s="43" t="s">
        <v>15</v>
      </c>
      <c r="F51" s="44" t="s">
        <v>282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300</v>
      </c>
      <c r="B52" s="47" t="s">
        <v>306</v>
      </c>
      <c r="C52" s="47" t="s">
        <v>217</v>
      </c>
      <c r="D52" s="43" t="s">
        <v>47</v>
      </c>
      <c r="E52" s="43" t="s">
        <v>15</v>
      </c>
      <c r="F52" s="44" t="s">
        <v>307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302</v>
      </c>
      <c r="B53" s="47" t="s">
        <v>301</v>
      </c>
      <c r="C53" s="47" t="s">
        <v>217</v>
      </c>
      <c r="D53" s="43" t="s">
        <v>47</v>
      </c>
      <c r="E53" s="43" t="s">
        <v>15</v>
      </c>
      <c r="F53" s="44" t="s">
        <v>303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305</v>
      </c>
      <c r="B54" s="54" t="s">
        <v>351</v>
      </c>
      <c r="C54" s="47" t="s">
        <v>217</v>
      </c>
      <c r="D54" s="43" t="s">
        <v>47</v>
      </c>
      <c r="E54" s="43" t="s">
        <v>15</v>
      </c>
      <c r="F54" s="44" t="s">
        <v>304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5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322</v>
      </c>
      <c r="B55" s="47" t="s">
        <v>324</v>
      </c>
      <c r="C55" s="47" t="s">
        <v>217</v>
      </c>
      <c r="D55" s="43" t="s">
        <v>47</v>
      </c>
      <c r="E55" s="43" t="s">
        <v>15</v>
      </c>
      <c r="F55" s="44" t="s">
        <v>326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323</v>
      </c>
      <c r="B56" s="47" t="s">
        <v>325</v>
      </c>
      <c r="C56" s="47" t="s">
        <v>217</v>
      </c>
      <c r="D56" s="43" t="s">
        <v>47</v>
      </c>
      <c r="E56" s="43" t="s">
        <v>15</v>
      </c>
      <c r="F56" s="44" t="s">
        <v>327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337</v>
      </c>
      <c r="B57" s="47" t="s">
        <v>338</v>
      </c>
      <c r="C57" s="47" t="s">
        <v>85</v>
      </c>
      <c r="D57" s="43" t="s">
        <v>14</v>
      </c>
      <c r="E57" s="43" t="s">
        <v>15</v>
      </c>
      <c r="F57" s="44" t="s">
        <v>342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339</v>
      </c>
      <c r="B58" s="47" t="s">
        <v>340</v>
      </c>
      <c r="C58" s="47" t="s">
        <v>85</v>
      </c>
      <c r="D58" s="43" t="s">
        <v>14</v>
      </c>
      <c r="E58" s="43" t="s">
        <v>15</v>
      </c>
      <c r="F58" s="44" t="s">
        <v>343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346</v>
      </c>
      <c r="B59" s="54" t="s">
        <v>347</v>
      </c>
      <c r="C59" s="47" t="s">
        <v>217</v>
      </c>
      <c r="D59" s="43" t="s">
        <v>47</v>
      </c>
      <c r="E59" s="43" t="s">
        <v>15</v>
      </c>
      <c r="F59" s="44" t="s">
        <v>352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348</v>
      </c>
      <c r="B60" s="54" t="s">
        <v>350</v>
      </c>
      <c r="C60" s="47" t="s">
        <v>217</v>
      </c>
      <c r="D60" s="43" t="s">
        <v>47</v>
      </c>
      <c r="E60" s="43" t="s">
        <v>15</v>
      </c>
      <c r="F60" s="44" t="s">
        <v>353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146</v>
      </c>
      <c r="B61" s="47" t="s">
        <v>205</v>
      </c>
      <c r="C61" s="47" t="s">
        <v>85</v>
      </c>
      <c r="D61" s="43" t="s">
        <v>14</v>
      </c>
      <c r="E61" s="43" t="s">
        <v>216</v>
      </c>
      <c r="F61" s="45" t="s">
        <v>185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147</v>
      </c>
      <c r="B62" s="47" t="s">
        <v>52</v>
      </c>
      <c r="C62" s="47" t="s">
        <v>85</v>
      </c>
      <c r="D62" s="43" t="s">
        <v>14</v>
      </c>
      <c r="E62" s="43" t="s">
        <v>15</v>
      </c>
      <c r="F62" s="45" t="s">
        <v>186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149</v>
      </c>
      <c r="B63" s="47" t="s">
        <v>58</v>
      </c>
      <c r="C63" s="47" t="s">
        <v>85</v>
      </c>
      <c r="D63" s="43" t="s">
        <v>14</v>
      </c>
      <c r="E63" s="43" t="s">
        <v>23</v>
      </c>
      <c r="F63" s="45" t="s">
        <v>187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270</v>
      </c>
      <c r="B64" s="47" t="s">
        <v>51</v>
      </c>
      <c r="C64" s="47" t="s">
        <v>85</v>
      </c>
      <c r="D64" s="43" t="s">
        <v>14</v>
      </c>
      <c r="E64" s="43" t="s">
        <v>15</v>
      </c>
      <c r="F64" s="45" t="s">
        <v>188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271</v>
      </c>
      <c r="B65" s="47" t="s">
        <v>238</v>
      </c>
      <c r="C65" s="47" t="s">
        <v>85</v>
      </c>
      <c r="D65" s="43" t="s">
        <v>14</v>
      </c>
      <c r="E65" s="43" t="s">
        <v>23</v>
      </c>
      <c r="F65" s="45" t="s">
        <v>239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150</v>
      </c>
      <c r="B66" s="47" t="s">
        <v>278</v>
      </c>
      <c r="C66" s="47" t="s">
        <v>85</v>
      </c>
      <c r="D66" s="43" t="s">
        <v>14</v>
      </c>
      <c r="E66" s="43" t="s">
        <v>23</v>
      </c>
      <c r="F66" s="45" t="s">
        <v>189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151</v>
      </c>
      <c r="B67" s="21" t="s">
        <v>45</v>
      </c>
      <c r="C67" s="47" t="s">
        <v>85</v>
      </c>
      <c r="D67" s="43" t="s">
        <v>14</v>
      </c>
      <c r="E67" s="43" t="s">
        <v>23</v>
      </c>
      <c r="F67" s="45" t="s">
        <v>190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152</v>
      </c>
      <c r="B68" s="21" t="s">
        <v>50</v>
      </c>
      <c r="C68" s="47" t="s">
        <v>85</v>
      </c>
      <c r="D68" s="43" t="s">
        <v>14</v>
      </c>
      <c r="E68" s="43" t="s">
        <v>23</v>
      </c>
      <c r="F68" s="45" t="s">
        <v>191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277</v>
      </c>
      <c r="B69" s="42" t="s">
        <v>275</v>
      </c>
      <c r="C69" s="47" t="s">
        <v>85</v>
      </c>
      <c r="D69" s="43" t="s">
        <v>14</v>
      </c>
      <c r="E69" s="43" t="s">
        <v>15</v>
      </c>
      <c r="F69" s="44" t="s">
        <v>279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289</v>
      </c>
      <c r="B70" s="42" t="s">
        <v>290</v>
      </c>
      <c r="C70" s="47" t="s">
        <v>85</v>
      </c>
      <c r="D70" s="43" t="s">
        <v>14</v>
      </c>
      <c r="E70" s="43" t="s">
        <v>15</v>
      </c>
      <c r="F70" s="44" t="s">
        <v>291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313</v>
      </c>
      <c r="B71" s="42" t="s">
        <v>314</v>
      </c>
      <c r="C71" s="47" t="s">
        <v>217</v>
      </c>
      <c r="D71" s="43" t="s">
        <v>47</v>
      </c>
      <c r="E71" s="43" t="s">
        <v>15</v>
      </c>
      <c r="F71" s="44" t="s">
        <v>317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315</v>
      </c>
      <c r="B72" s="42" t="s">
        <v>330</v>
      </c>
      <c r="C72" s="47" t="s">
        <v>217</v>
      </c>
      <c r="D72" s="43" t="s">
        <v>47</v>
      </c>
      <c r="E72" s="43" t="s">
        <v>15</v>
      </c>
      <c r="F72" s="44" t="s">
        <v>316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8" t="s">
        <v>33</v>
      </c>
      <c r="B73" s="118" t="s">
        <v>46</v>
      </c>
      <c r="C73" s="22" t="s">
        <v>43</v>
      </c>
      <c r="D73" s="17"/>
      <c r="E73" s="17"/>
      <c r="F73" s="23" t="s">
        <v>195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8"/>
      <c r="B74" s="128"/>
      <c r="C74" s="42" t="s">
        <v>88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133</v>
      </c>
      <c r="B75" s="50" t="s">
        <v>120</v>
      </c>
      <c r="C75" s="42" t="s">
        <v>88</v>
      </c>
      <c r="D75" s="43" t="s">
        <v>48</v>
      </c>
      <c r="E75" s="43" t="s">
        <v>55</v>
      </c>
      <c r="F75" s="25" t="s">
        <v>196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122</v>
      </c>
      <c r="B76" s="47" t="s">
        <v>32</v>
      </c>
      <c r="C76" s="42" t="s">
        <v>88</v>
      </c>
      <c r="D76" s="43" t="s">
        <v>48</v>
      </c>
      <c r="E76" s="43" t="s">
        <v>55</v>
      </c>
      <c r="F76" s="44" t="s">
        <v>197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8" t="s">
        <v>39</v>
      </c>
      <c r="B77" s="125" t="s">
        <v>38</v>
      </c>
      <c r="C77" s="40" t="s">
        <v>43</v>
      </c>
      <c r="D77" s="17"/>
      <c r="E77" s="17"/>
      <c r="F77" s="23" t="s">
        <v>198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8"/>
      <c r="B78" s="126"/>
      <c r="C78" s="47" t="s">
        <v>85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8"/>
      <c r="B79" s="126"/>
      <c r="C79" s="47" t="s">
        <v>90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7"/>
      <c r="B80" s="127"/>
      <c r="C80" s="47" t="s">
        <v>87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6" t="s">
        <v>40</v>
      </c>
      <c r="B81" s="105" t="s">
        <v>93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7"/>
      <c r="B82" s="119"/>
      <c r="C82" s="47" t="s">
        <v>85</v>
      </c>
      <c r="D82" s="43" t="s">
        <v>14</v>
      </c>
      <c r="E82" s="43" t="s">
        <v>23</v>
      </c>
      <c r="F82" s="112" t="s">
        <v>193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7"/>
      <c r="B83" s="119"/>
      <c r="C83" s="47" t="s">
        <v>90</v>
      </c>
      <c r="D83" s="43" t="s">
        <v>47</v>
      </c>
      <c r="E83" s="43" t="s">
        <v>23</v>
      </c>
      <c r="F83" s="113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7"/>
      <c r="B84" s="120"/>
      <c r="C84" s="47" t="s">
        <v>87</v>
      </c>
      <c r="D84" s="43" t="s">
        <v>48</v>
      </c>
      <c r="E84" s="43" t="s">
        <v>23</v>
      </c>
      <c r="F84" s="113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6" t="s">
        <v>134</v>
      </c>
      <c r="B85" s="116" t="s">
        <v>83</v>
      </c>
      <c r="C85" s="47" t="s">
        <v>90</v>
      </c>
      <c r="D85" s="43" t="s">
        <v>47</v>
      </c>
      <c r="E85" s="43" t="s">
        <v>23</v>
      </c>
      <c r="F85" s="45" t="s">
        <v>192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6"/>
      <c r="B86" s="116"/>
      <c r="C86" s="47" t="s">
        <v>85</v>
      </c>
      <c r="D86" s="43" t="s">
        <v>14</v>
      </c>
      <c r="E86" s="43" t="s">
        <v>23</v>
      </c>
      <c r="F86" s="45" t="s">
        <v>192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135</v>
      </c>
      <c r="B87" s="27" t="s">
        <v>59</v>
      </c>
      <c r="C87" s="47" t="s">
        <v>87</v>
      </c>
      <c r="D87" s="43" t="s">
        <v>48</v>
      </c>
      <c r="E87" s="43" t="s">
        <v>23</v>
      </c>
      <c r="F87" s="44" t="s">
        <v>204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8" t="s">
        <v>31</v>
      </c>
      <c r="B88" s="118" t="s">
        <v>331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8"/>
      <c r="B89" s="118"/>
      <c r="C89" s="42" t="s">
        <v>90</v>
      </c>
      <c r="D89" s="43" t="s">
        <v>47</v>
      </c>
      <c r="E89" s="57" t="s">
        <v>245</v>
      </c>
      <c r="F89" s="114" t="s">
        <v>246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8"/>
      <c r="B90" s="118"/>
      <c r="C90" s="47" t="s">
        <v>85</v>
      </c>
      <c r="D90" s="43" t="s">
        <v>14</v>
      </c>
      <c r="E90" s="57" t="s">
        <v>245</v>
      </c>
      <c r="F90" s="115"/>
      <c r="G90" s="43" t="s">
        <v>222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5" t="s">
        <v>34</v>
      </c>
      <c r="B91" s="105" t="s">
        <v>123</v>
      </c>
      <c r="C91" s="47" t="s">
        <v>85</v>
      </c>
      <c r="D91" s="43" t="s">
        <v>14</v>
      </c>
      <c r="E91" s="43" t="s">
        <v>35</v>
      </c>
      <c r="F91" s="112" t="s">
        <v>156</v>
      </c>
      <c r="G91" s="43" t="s">
        <v>222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06"/>
      <c r="B92" s="106"/>
      <c r="C92" s="47" t="s">
        <v>85</v>
      </c>
      <c r="D92" s="43" t="s">
        <v>14</v>
      </c>
      <c r="E92" s="43" t="s">
        <v>49</v>
      </c>
      <c r="F92" s="112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06"/>
      <c r="B93" s="106"/>
      <c r="C93" s="47" t="s">
        <v>90</v>
      </c>
      <c r="D93" s="43" t="s">
        <v>47</v>
      </c>
      <c r="E93" s="43" t="s">
        <v>35</v>
      </c>
      <c r="F93" s="112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7"/>
      <c r="B94" s="107"/>
      <c r="C94" s="47" t="s">
        <v>90</v>
      </c>
      <c r="D94" s="43" t="s">
        <v>47</v>
      </c>
      <c r="E94" s="43" t="s">
        <v>49</v>
      </c>
      <c r="F94" s="112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124</v>
      </c>
      <c r="B95" s="42" t="s">
        <v>153</v>
      </c>
      <c r="C95" s="47" t="s">
        <v>85</v>
      </c>
      <c r="D95" s="43" t="s">
        <v>14</v>
      </c>
      <c r="E95" s="43" t="s">
        <v>35</v>
      </c>
      <c r="F95" s="44" t="s">
        <v>157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125</v>
      </c>
      <c r="B96" s="42" t="s">
        <v>136</v>
      </c>
      <c r="C96" s="47" t="s">
        <v>85</v>
      </c>
      <c r="D96" s="43" t="s">
        <v>14</v>
      </c>
      <c r="E96" s="43" t="s">
        <v>35</v>
      </c>
      <c r="F96" s="44" t="s">
        <v>201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127</v>
      </c>
      <c r="B97" s="42" t="s">
        <v>29</v>
      </c>
      <c r="C97" s="47" t="s">
        <v>85</v>
      </c>
      <c r="D97" s="43" t="s">
        <v>14</v>
      </c>
      <c r="E97" s="43" t="s">
        <v>35</v>
      </c>
      <c r="F97" s="44" t="s">
        <v>158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128</v>
      </c>
      <c r="B98" s="42" t="s">
        <v>154</v>
      </c>
      <c r="C98" s="47" t="s">
        <v>85</v>
      </c>
      <c r="D98" s="43" t="s">
        <v>14</v>
      </c>
      <c r="E98" s="43" t="s">
        <v>35</v>
      </c>
      <c r="F98" s="44" t="s">
        <v>159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129</v>
      </c>
      <c r="B99" s="42" t="s">
        <v>137</v>
      </c>
      <c r="C99" s="47" t="s">
        <v>85</v>
      </c>
      <c r="D99" s="43" t="s">
        <v>14</v>
      </c>
      <c r="E99" s="43" t="s">
        <v>35</v>
      </c>
      <c r="F99" s="44" t="s">
        <v>200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207</v>
      </c>
      <c r="B100" s="42" t="s">
        <v>229</v>
      </c>
      <c r="C100" s="47" t="s">
        <v>85</v>
      </c>
      <c r="D100" s="43" t="s">
        <v>14</v>
      </c>
      <c r="E100" s="43" t="s">
        <v>35</v>
      </c>
      <c r="F100" s="44" t="s">
        <v>160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208</v>
      </c>
      <c r="B101" s="42" t="s">
        <v>230</v>
      </c>
      <c r="C101" s="47" t="s">
        <v>85</v>
      </c>
      <c r="D101" s="15" t="s">
        <v>14</v>
      </c>
      <c r="E101" s="15" t="s">
        <v>35</v>
      </c>
      <c r="F101" s="44" t="s">
        <v>199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267</v>
      </c>
      <c r="B102" s="42" t="s">
        <v>53</v>
      </c>
      <c r="C102" s="42" t="s">
        <v>85</v>
      </c>
      <c r="D102" s="43" t="s">
        <v>14</v>
      </c>
      <c r="E102" s="43" t="s">
        <v>35</v>
      </c>
      <c r="F102" s="44" t="s">
        <v>161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5" t="s">
        <v>268</v>
      </c>
      <c r="B103" s="105" t="s">
        <v>251</v>
      </c>
      <c r="C103" s="42" t="s">
        <v>90</v>
      </c>
      <c r="D103" s="43" t="s">
        <v>47</v>
      </c>
      <c r="E103" s="43" t="s">
        <v>49</v>
      </c>
      <c r="F103" s="44" t="s">
        <v>162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06"/>
      <c r="B104" s="106"/>
      <c r="C104" s="47" t="s">
        <v>85</v>
      </c>
      <c r="D104" s="43" t="s">
        <v>14</v>
      </c>
      <c r="E104" s="43" t="s">
        <v>49</v>
      </c>
      <c r="F104" s="44" t="s">
        <v>162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06"/>
      <c r="B105" s="106"/>
      <c r="C105" s="42" t="s">
        <v>90</v>
      </c>
      <c r="D105" s="43" t="s">
        <v>47</v>
      </c>
      <c r="E105" s="43" t="s">
        <v>35</v>
      </c>
      <c r="F105" s="44" t="s">
        <v>162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7"/>
      <c r="B106" s="107"/>
      <c r="C106" s="47" t="s">
        <v>85</v>
      </c>
      <c r="D106" s="43" t="s">
        <v>14</v>
      </c>
      <c r="E106" s="43" t="s">
        <v>35</v>
      </c>
      <c r="F106" s="44" t="s">
        <v>162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269</v>
      </c>
      <c r="B107" s="42" t="s">
        <v>243</v>
      </c>
      <c r="C107" s="42" t="s">
        <v>90</v>
      </c>
      <c r="D107" s="43" t="s">
        <v>47</v>
      </c>
      <c r="E107" s="43" t="s">
        <v>35</v>
      </c>
      <c r="F107" s="44" t="s">
        <v>244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308</v>
      </c>
      <c r="B108" s="41" t="s">
        <v>309</v>
      </c>
      <c r="C108" s="47" t="s">
        <v>85</v>
      </c>
      <c r="D108" s="43" t="s">
        <v>14</v>
      </c>
      <c r="E108" s="43" t="s">
        <v>35</v>
      </c>
      <c r="F108" s="44" t="s">
        <v>310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5" t="s">
        <v>283</v>
      </c>
      <c r="B109" s="105" t="s">
        <v>284</v>
      </c>
      <c r="C109" s="42" t="s">
        <v>90</v>
      </c>
      <c r="D109" s="43" t="s">
        <v>47</v>
      </c>
      <c r="E109" s="43" t="s">
        <v>35</v>
      </c>
      <c r="F109" s="44" t="s">
        <v>288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7"/>
      <c r="B110" s="107"/>
      <c r="C110" s="47" t="s">
        <v>85</v>
      </c>
      <c r="D110" s="43" t="s">
        <v>14</v>
      </c>
      <c r="E110" s="43" t="s">
        <v>35</v>
      </c>
      <c r="F110" s="44" t="s">
        <v>288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5" t="s">
        <v>285</v>
      </c>
      <c r="B111" s="105" t="s">
        <v>286</v>
      </c>
      <c r="C111" s="42" t="s">
        <v>90</v>
      </c>
      <c r="D111" s="43" t="s">
        <v>47</v>
      </c>
      <c r="E111" s="43" t="s">
        <v>35</v>
      </c>
      <c r="F111" s="44" t="s">
        <v>287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7"/>
      <c r="B112" s="107"/>
      <c r="C112" s="47" t="s">
        <v>85</v>
      </c>
      <c r="D112" s="43" t="s">
        <v>14</v>
      </c>
      <c r="E112" s="43" t="s">
        <v>35</v>
      </c>
      <c r="F112" s="44" t="s">
        <v>287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8" t="s">
        <v>42</v>
      </c>
      <c r="B113" s="104" t="s">
        <v>328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8"/>
      <c r="B114" s="104"/>
      <c r="C114" s="47" t="s">
        <v>85</v>
      </c>
      <c r="D114" s="43" t="s">
        <v>14</v>
      </c>
      <c r="E114" s="43" t="s">
        <v>41</v>
      </c>
      <c r="F114" s="45" t="s">
        <v>164</v>
      </c>
      <c r="G114" s="39" t="s">
        <v>223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6" t="s">
        <v>335</v>
      </c>
      <c r="B115" s="108" t="s">
        <v>145</v>
      </c>
      <c r="C115" s="111" t="s">
        <v>85</v>
      </c>
      <c r="D115" s="103" t="s">
        <v>14</v>
      </c>
      <c r="E115" s="103" t="s">
        <v>41</v>
      </c>
      <c r="F115" s="113" t="s">
        <v>165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6"/>
      <c r="B116" s="109"/>
      <c r="C116" s="111"/>
      <c r="D116" s="103"/>
      <c r="E116" s="103"/>
      <c r="F116" s="113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6"/>
      <c r="B117" s="110"/>
      <c r="C117" s="111"/>
      <c r="D117" s="103"/>
      <c r="E117" s="103"/>
      <c r="F117" s="113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5" t="s">
        <v>144</v>
      </c>
      <c r="B118" s="105" t="s">
        <v>56</v>
      </c>
      <c r="C118" s="116" t="s">
        <v>85</v>
      </c>
      <c r="D118" s="103" t="s">
        <v>14</v>
      </c>
      <c r="E118" s="103" t="s">
        <v>41</v>
      </c>
      <c r="F118" s="112" t="s">
        <v>212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06"/>
      <c r="B119" s="106"/>
      <c r="C119" s="116"/>
      <c r="D119" s="103"/>
      <c r="E119" s="103"/>
      <c r="F119" s="112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7"/>
      <c r="B120" s="107"/>
      <c r="C120" s="116"/>
      <c r="D120" s="103"/>
      <c r="E120" s="103"/>
      <c r="F120" s="112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587"/>
  <sheetViews>
    <sheetView tabSelected="1" view="pageBreakPreview" zoomScale="70" zoomScaleNormal="85" zoomScaleSheetLayoutView="70" workbookViewId="0">
      <pane xSplit="2" ySplit="7" topLeftCell="C539" activePane="bottomRight" state="frozen"/>
      <selection pane="topRight" activeCell="C1" sqref="C1"/>
      <selection pane="bottomLeft" activeCell="A8" sqref="A8"/>
      <selection pane="bottomRight" activeCell="B301" sqref="B301:M310"/>
    </sheetView>
  </sheetViews>
  <sheetFormatPr defaultColWidth="9.140625" defaultRowHeight="12.75" x14ac:dyDescent="0.2"/>
  <cols>
    <col min="1" max="1" width="19.28515625" style="60" customWidth="1"/>
    <col min="2" max="2" width="54.28515625" style="61" customWidth="1"/>
    <col min="3" max="3" width="27.5703125" style="60" customWidth="1"/>
    <col min="4" max="4" width="14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1.28515625" style="62" customWidth="1"/>
    <col min="9" max="9" width="11.42578125" style="62" customWidth="1"/>
    <col min="10" max="10" width="12.5703125" style="62" customWidth="1"/>
    <col min="11" max="11" width="13" style="53" customWidth="1"/>
    <col min="12" max="12" width="13.5703125" style="53" customWidth="1"/>
    <col min="13" max="13" width="11.28515625" style="53" customWidth="1"/>
    <col min="14" max="14" width="11" style="62" customWidth="1"/>
    <col min="15" max="15" width="11.4257812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29" style="60" customWidth="1"/>
    <col min="24" max="16384" width="9.140625" style="53"/>
  </cols>
  <sheetData>
    <row r="1" spans="1:26" ht="63.75" customHeight="1" x14ac:dyDescent="0.2">
      <c r="A1" s="77"/>
      <c r="B1" s="89"/>
      <c r="C1" s="77"/>
      <c r="D1" s="53"/>
      <c r="E1" s="90"/>
      <c r="F1" s="53"/>
      <c r="G1" s="90"/>
      <c r="H1" s="53"/>
      <c r="I1" s="53"/>
      <c r="J1" s="53"/>
      <c r="L1" s="132" t="s">
        <v>398</v>
      </c>
      <c r="M1" s="132"/>
      <c r="N1" s="132"/>
      <c r="O1" s="132"/>
    </row>
    <row r="2" spans="1:26" ht="54" customHeight="1" x14ac:dyDescent="0.2">
      <c r="A2" s="77"/>
      <c r="B2" s="89"/>
      <c r="C2" s="77"/>
      <c r="D2" s="53"/>
      <c r="E2" s="90"/>
      <c r="F2" s="53"/>
      <c r="G2" s="90"/>
      <c r="H2" s="53"/>
      <c r="I2" s="91"/>
      <c r="J2" s="53"/>
      <c r="L2" s="132" t="s">
        <v>312</v>
      </c>
      <c r="M2" s="132"/>
      <c r="N2" s="132"/>
      <c r="O2" s="132"/>
    </row>
    <row r="3" spans="1:26" ht="18.75" x14ac:dyDescent="0.3">
      <c r="A3" s="77"/>
      <c r="B3" s="152" t="s">
        <v>374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53"/>
    </row>
    <row r="4" spans="1:26" x14ac:dyDescent="0.2">
      <c r="A4" s="151"/>
      <c r="B4" s="151"/>
      <c r="C4" s="151"/>
      <c r="D4" s="151"/>
      <c r="E4" s="151"/>
      <c r="F4" s="151"/>
      <c r="G4" s="151"/>
      <c r="H4" s="151"/>
      <c r="I4" s="151"/>
      <c r="J4" s="151"/>
      <c r="K4" s="100"/>
      <c r="L4" s="78"/>
      <c r="M4" s="79"/>
      <c r="N4" s="53"/>
      <c r="O4" s="53"/>
    </row>
    <row r="5" spans="1:26" ht="20.25" customHeight="1" x14ac:dyDescent="0.2">
      <c r="A5" s="149" t="s">
        <v>25</v>
      </c>
      <c r="B5" s="129" t="s">
        <v>94</v>
      </c>
      <c r="C5" s="129" t="s">
        <v>8</v>
      </c>
      <c r="D5" s="129" t="s">
        <v>344</v>
      </c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</row>
    <row r="6" spans="1:26" ht="49.5" customHeight="1" x14ac:dyDescent="0.2">
      <c r="A6" s="149"/>
      <c r="B6" s="129"/>
      <c r="C6" s="129"/>
      <c r="D6" s="88" t="s">
        <v>9</v>
      </c>
      <c r="E6" s="88" t="s">
        <v>16</v>
      </c>
      <c r="F6" s="88" t="s">
        <v>24</v>
      </c>
      <c r="G6" s="88" t="s">
        <v>18</v>
      </c>
      <c r="H6" s="88" t="s">
        <v>19</v>
      </c>
      <c r="I6" s="88" t="s">
        <v>20</v>
      </c>
      <c r="J6" s="88" t="s">
        <v>21</v>
      </c>
      <c r="K6" s="99" t="s">
        <v>252</v>
      </c>
      <c r="L6" s="88" t="s">
        <v>295</v>
      </c>
      <c r="M6" s="88" t="s">
        <v>296</v>
      </c>
      <c r="N6" s="88" t="s">
        <v>297</v>
      </c>
      <c r="O6" s="88" t="s">
        <v>298</v>
      </c>
      <c r="W6" s="60">
        <v>21</v>
      </c>
    </row>
    <row r="7" spans="1:26" ht="16.5" customHeight="1" x14ac:dyDescent="0.2">
      <c r="A7" s="48">
        <v>1</v>
      </c>
      <c r="B7" s="88">
        <v>2</v>
      </c>
      <c r="C7" s="48">
        <v>3</v>
      </c>
      <c r="D7" s="88">
        <v>4</v>
      </c>
      <c r="E7" s="48">
        <v>5</v>
      </c>
      <c r="F7" s="88">
        <v>6</v>
      </c>
      <c r="G7" s="48">
        <v>7</v>
      </c>
      <c r="H7" s="88">
        <v>8</v>
      </c>
      <c r="I7" s="48">
        <v>9</v>
      </c>
      <c r="J7" s="88">
        <v>10</v>
      </c>
      <c r="K7" s="99">
        <v>11</v>
      </c>
      <c r="L7" s="88">
        <v>12</v>
      </c>
      <c r="M7" s="88">
        <v>13</v>
      </c>
      <c r="N7" s="88">
        <v>14</v>
      </c>
      <c r="O7" s="88">
        <v>15</v>
      </c>
    </row>
    <row r="8" spans="1:26" ht="15.75" x14ac:dyDescent="0.2">
      <c r="A8" s="118" t="s">
        <v>26</v>
      </c>
      <c r="B8" s="147" t="s">
        <v>345</v>
      </c>
      <c r="C8" s="92" t="s">
        <v>7</v>
      </c>
      <c r="D8" s="2">
        <f>D9+D11+D14+D16</f>
        <v>8968078.6479999982</v>
      </c>
      <c r="E8" s="2">
        <f>E9+E11+E14+E16</f>
        <v>512896.39999999997</v>
      </c>
      <c r="F8" s="2">
        <f t="shared" ref="F8:O8" si="0">F9+F11+F14+F16</f>
        <v>382692.8</v>
      </c>
      <c r="G8" s="2">
        <f t="shared" si="0"/>
        <v>383942.1</v>
      </c>
      <c r="H8" s="2">
        <f>H9+H11+H14+H16</f>
        <v>456612.2</v>
      </c>
      <c r="I8" s="2">
        <f t="shared" si="0"/>
        <v>513509.20000000007</v>
      </c>
      <c r="J8" s="2">
        <f>J9+J11+J14+J16</f>
        <v>1405769.2999999998</v>
      </c>
      <c r="K8" s="2">
        <f t="shared" si="0"/>
        <v>2220185.12</v>
      </c>
      <c r="L8" s="2">
        <f t="shared" si="0"/>
        <v>1057775.3999999999</v>
      </c>
      <c r="M8" s="2">
        <f t="shared" si="0"/>
        <v>967526.6</v>
      </c>
      <c r="N8" s="2">
        <f t="shared" si="0"/>
        <v>524656.9</v>
      </c>
      <c r="O8" s="2">
        <f t="shared" si="0"/>
        <v>542512.62800000003</v>
      </c>
      <c r="P8" s="64"/>
      <c r="Q8" s="65"/>
      <c r="W8" s="64"/>
      <c r="X8" s="83"/>
      <c r="Z8" s="83"/>
    </row>
    <row r="9" spans="1:26" ht="31.5" x14ac:dyDescent="0.2">
      <c r="A9" s="118"/>
      <c r="B9" s="147"/>
      <c r="C9" s="51" t="s">
        <v>81</v>
      </c>
      <c r="D9" s="1">
        <f>E9+F9+G9+H9+I9+J9+K9+L9+M9+N9+O9</f>
        <v>213817.09999999998</v>
      </c>
      <c r="E9" s="1">
        <f t="shared" ref="E9:O9" si="1">E18+E405+E431+E464+E573</f>
        <v>98793.9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115023.2</v>
      </c>
      <c r="L9" s="1">
        <f t="shared" si="1"/>
        <v>0</v>
      </c>
      <c r="M9" s="1">
        <f t="shared" si="1"/>
        <v>0</v>
      </c>
      <c r="N9" s="1">
        <f t="shared" si="1"/>
        <v>0</v>
      </c>
      <c r="O9" s="1">
        <f t="shared" si="1"/>
        <v>0</v>
      </c>
    </row>
    <row r="10" spans="1:26" ht="31.5" x14ac:dyDescent="0.2">
      <c r="A10" s="118"/>
      <c r="B10" s="147"/>
      <c r="C10" s="93" t="s">
        <v>82</v>
      </c>
      <c r="D10" s="1">
        <f t="shared" ref="D10:D15" si="2">E10+F10+G10+H10+I10+J10+K10+L10+M10+N10+O10</f>
        <v>98793.9</v>
      </c>
      <c r="E10" s="80">
        <f t="shared" ref="E10:O10" si="3">E19</f>
        <v>98793.9</v>
      </c>
      <c r="F10" s="80">
        <f t="shared" si="3"/>
        <v>0</v>
      </c>
      <c r="G10" s="80">
        <f t="shared" si="3"/>
        <v>0</v>
      </c>
      <c r="H10" s="80">
        <f t="shared" si="3"/>
        <v>0</v>
      </c>
      <c r="I10" s="80">
        <f t="shared" si="3"/>
        <v>0</v>
      </c>
      <c r="J10" s="80">
        <f t="shared" si="3"/>
        <v>0</v>
      </c>
      <c r="K10" s="80">
        <f t="shared" si="3"/>
        <v>0</v>
      </c>
      <c r="L10" s="80">
        <f t="shared" si="3"/>
        <v>0</v>
      </c>
      <c r="M10" s="80">
        <f t="shared" si="3"/>
        <v>0</v>
      </c>
      <c r="N10" s="80">
        <f t="shared" si="3"/>
        <v>0</v>
      </c>
      <c r="O10" s="80">
        <f t="shared" si="3"/>
        <v>0</v>
      </c>
    </row>
    <row r="11" spans="1:26" ht="31.5" x14ac:dyDescent="0.2">
      <c r="A11" s="150"/>
      <c r="B11" s="147"/>
      <c r="C11" s="51" t="s">
        <v>70</v>
      </c>
      <c r="D11" s="1">
        <f t="shared" si="2"/>
        <v>4330989.41</v>
      </c>
      <c r="E11" s="1">
        <f t="shared" ref="E11:O11" si="4">E20+E406+E432+E465+E574</f>
        <v>68697.599999999991</v>
      </c>
      <c r="F11" s="1">
        <f t="shared" si="4"/>
        <v>15000</v>
      </c>
      <c r="G11" s="1">
        <f t="shared" si="4"/>
        <v>26276.799999999999</v>
      </c>
      <c r="H11" s="1">
        <f t="shared" si="4"/>
        <v>47416.2</v>
      </c>
      <c r="I11" s="1">
        <f t="shared" si="4"/>
        <v>203223.40000000002</v>
      </c>
      <c r="J11" s="1">
        <f t="shared" si="4"/>
        <v>1002052.3999999999</v>
      </c>
      <c r="K11" s="1">
        <f t="shared" si="4"/>
        <v>1616567.71</v>
      </c>
      <c r="L11" s="1">
        <f t="shared" si="4"/>
        <v>679413.70000000007</v>
      </c>
      <c r="M11" s="1">
        <f t="shared" si="4"/>
        <v>672341.6</v>
      </c>
      <c r="N11" s="1">
        <f t="shared" si="4"/>
        <v>0</v>
      </c>
      <c r="O11" s="1">
        <f t="shared" si="4"/>
        <v>0</v>
      </c>
    </row>
    <row r="12" spans="1:26" ht="31.5" x14ac:dyDescent="0.2">
      <c r="A12" s="150"/>
      <c r="B12" s="147"/>
      <c r="C12" s="93" t="s">
        <v>80</v>
      </c>
      <c r="D12" s="1">
        <f t="shared" si="2"/>
        <v>43117.100000000006</v>
      </c>
      <c r="E12" s="80">
        <f>E21</f>
        <v>43117.100000000006</v>
      </c>
      <c r="F12" s="80">
        <f t="shared" ref="F12:K12" si="5">F21</f>
        <v>0</v>
      </c>
      <c r="G12" s="80">
        <f t="shared" si="5"/>
        <v>0</v>
      </c>
      <c r="H12" s="80">
        <f t="shared" si="5"/>
        <v>0</v>
      </c>
      <c r="I12" s="80">
        <f t="shared" si="5"/>
        <v>0</v>
      </c>
      <c r="J12" s="80">
        <f t="shared" si="5"/>
        <v>0</v>
      </c>
      <c r="K12" s="80">
        <f t="shared" si="5"/>
        <v>0</v>
      </c>
      <c r="L12" s="80">
        <f t="shared" ref="L12:O13" si="6">L21</f>
        <v>0</v>
      </c>
      <c r="M12" s="80">
        <f t="shared" si="6"/>
        <v>0</v>
      </c>
      <c r="N12" s="80">
        <f t="shared" si="6"/>
        <v>0</v>
      </c>
      <c r="O12" s="80">
        <f t="shared" si="6"/>
        <v>0</v>
      </c>
      <c r="R12" s="65"/>
    </row>
    <row r="13" spans="1:26" ht="31.5" x14ac:dyDescent="0.2">
      <c r="A13" s="150"/>
      <c r="B13" s="147"/>
      <c r="C13" s="93" t="s">
        <v>82</v>
      </c>
      <c r="D13" s="1">
        <f t="shared" si="2"/>
        <v>20580.5</v>
      </c>
      <c r="E13" s="80">
        <f t="shared" ref="E13:K13" si="7">E22</f>
        <v>20580.5</v>
      </c>
      <c r="F13" s="80">
        <f t="shared" si="7"/>
        <v>0</v>
      </c>
      <c r="G13" s="80">
        <f t="shared" si="7"/>
        <v>0</v>
      </c>
      <c r="H13" s="80">
        <f t="shared" si="7"/>
        <v>0</v>
      </c>
      <c r="I13" s="80">
        <f t="shared" si="7"/>
        <v>0</v>
      </c>
      <c r="J13" s="80">
        <f t="shared" si="7"/>
        <v>0</v>
      </c>
      <c r="K13" s="80">
        <f t="shared" si="7"/>
        <v>0</v>
      </c>
      <c r="L13" s="80">
        <f t="shared" si="6"/>
        <v>0</v>
      </c>
      <c r="M13" s="80">
        <f t="shared" si="6"/>
        <v>0</v>
      </c>
      <c r="N13" s="80">
        <f t="shared" si="6"/>
        <v>0</v>
      </c>
      <c r="O13" s="80">
        <f t="shared" si="6"/>
        <v>0</v>
      </c>
    </row>
    <row r="14" spans="1:26" ht="31.5" x14ac:dyDescent="0.2">
      <c r="A14" s="150"/>
      <c r="B14" s="147"/>
      <c r="C14" s="51" t="s">
        <v>66</v>
      </c>
      <c r="D14" s="1">
        <f t="shared" si="2"/>
        <v>4393007.1379999993</v>
      </c>
      <c r="E14" s="1">
        <f t="shared" ref="E14:O14" si="8">E23+E407+E433+E466+E575</f>
        <v>325404.89999999997</v>
      </c>
      <c r="F14" s="1">
        <f t="shared" si="8"/>
        <v>364692.8</v>
      </c>
      <c r="G14" s="1">
        <f t="shared" si="8"/>
        <v>356065.3</v>
      </c>
      <c r="H14" s="1">
        <f t="shared" si="8"/>
        <v>405742.4</v>
      </c>
      <c r="I14" s="1">
        <f t="shared" si="8"/>
        <v>308074.40000000002</v>
      </c>
      <c r="J14" s="1">
        <f t="shared" si="8"/>
        <v>403716.9</v>
      </c>
      <c r="K14" s="1">
        <f t="shared" si="8"/>
        <v>488594.21</v>
      </c>
      <c r="L14" s="1">
        <f t="shared" si="8"/>
        <v>378361.69999999995</v>
      </c>
      <c r="M14" s="1">
        <f t="shared" si="8"/>
        <v>295185</v>
      </c>
      <c r="N14" s="1">
        <f t="shared" si="8"/>
        <v>524656.9</v>
      </c>
      <c r="O14" s="1">
        <f t="shared" si="8"/>
        <v>542512.62800000003</v>
      </c>
    </row>
    <row r="15" spans="1:26" ht="31.5" x14ac:dyDescent="0.2">
      <c r="A15" s="150"/>
      <c r="B15" s="147"/>
      <c r="C15" s="93" t="s">
        <v>80</v>
      </c>
      <c r="D15" s="1">
        <f t="shared" si="2"/>
        <v>85206.799999999988</v>
      </c>
      <c r="E15" s="80">
        <f>E24+E467+E434</f>
        <v>48729.7</v>
      </c>
      <c r="F15" s="80">
        <f>F24+F467+F434</f>
        <v>30651</v>
      </c>
      <c r="G15" s="80">
        <f>G39+G446</f>
        <v>5127.3999999999996</v>
      </c>
      <c r="H15" s="80">
        <v>0</v>
      </c>
      <c r="I15" s="80">
        <f>I24</f>
        <v>698.7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</row>
    <row r="16" spans="1:26" ht="17.25" customHeight="1" x14ac:dyDescent="0.2">
      <c r="A16" s="150"/>
      <c r="B16" s="147"/>
      <c r="C16" s="51" t="s">
        <v>13</v>
      </c>
      <c r="D16" s="1">
        <f>E16+F16+G16+H16+I16+J16+K16+L16+M16+N16+O16</f>
        <v>30265</v>
      </c>
      <c r="E16" s="1">
        <f>E408</f>
        <v>20000</v>
      </c>
      <c r="F16" s="1">
        <f t="shared" ref="F16:K16" si="9">F408</f>
        <v>3000</v>
      </c>
      <c r="G16" s="1">
        <f t="shared" si="9"/>
        <v>1600</v>
      </c>
      <c r="H16" s="1">
        <f t="shared" si="9"/>
        <v>3453.6</v>
      </c>
      <c r="I16" s="1">
        <f t="shared" si="9"/>
        <v>2211.4</v>
      </c>
      <c r="J16" s="1">
        <f t="shared" si="9"/>
        <v>0</v>
      </c>
      <c r="K16" s="1">
        <f t="shared" si="9"/>
        <v>0</v>
      </c>
      <c r="L16" s="1">
        <f>L408</f>
        <v>0</v>
      </c>
      <c r="M16" s="1">
        <f>M408</f>
        <v>0</v>
      </c>
      <c r="N16" s="1">
        <f>N408</f>
        <v>0</v>
      </c>
      <c r="O16" s="1">
        <f>O408</f>
        <v>0</v>
      </c>
    </row>
    <row r="17" spans="1:21" ht="15.75" x14ac:dyDescent="0.2">
      <c r="A17" s="125" t="s">
        <v>27</v>
      </c>
      <c r="B17" s="125" t="s">
        <v>28</v>
      </c>
      <c r="C17" s="92" t="s">
        <v>7</v>
      </c>
      <c r="D17" s="2">
        <f>E17+F17+G17+H17+I17+J17+K17+L17+M17+N17+O17</f>
        <v>4673199.2479999997</v>
      </c>
      <c r="E17" s="2">
        <f>E18+E20+E23+E25</f>
        <v>218606.2</v>
      </c>
      <c r="F17" s="2">
        <f t="shared" ref="F17:K17" si="10">F18+F20+F23+F25</f>
        <v>51837.9</v>
      </c>
      <c r="G17" s="2">
        <f t="shared" si="10"/>
        <v>71967.7</v>
      </c>
      <c r="H17" s="2">
        <f>H18+H20+H23+H25</f>
        <v>137590.59999999998</v>
      </c>
      <c r="I17" s="2">
        <f t="shared" si="10"/>
        <v>93705.7</v>
      </c>
      <c r="J17" s="2">
        <f t="shared" si="10"/>
        <v>861013.6</v>
      </c>
      <c r="K17" s="2">
        <f t="shared" si="10"/>
        <v>1656565.22</v>
      </c>
      <c r="L17" s="2">
        <f>L18+L20+L23+L25</f>
        <v>808661.70000000007</v>
      </c>
      <c r="M17" s="2">
        <f>M18+M20+M23+M25</f>
        <v>718412.9</v>
      </c>
      <c r="N17" s="2">
        <f>N18+N20+N23+N25</f>
        <v>26798.600000000002</v>
      </c>
      <c r="O17" s="2">
        <f>O18+O20+O23+O25</f>
        <v>28039.128000000001</v>
      </c>
      <c r="P17" s="64"/>
      <c r="Q17" s="65"/>
    </row>
    <row r="18" spans="1:21" ht="31.5" x14ac:dyDescent="0.2">
      <c r="A18" s="126"/>
      <c r="B18" s="126"/>
      <c r="C18" s="51" t="s">
        <v>81</v>
      </c>
      <c r="D18" s="1">
        <f>E18+F18+G18+H18+I18+J18+K18+L18+M18+N18+O18</f>
        <v>213817.09999999998</v>
      </c>
      <c r="E18" s="1">
        <f>E27+E375</f>
        <v>98793.9</v>
      </c>
      <c r="F18" s="1">
        <f>F27+F375</f>
        <v>0</v>
      </c>
      <c r="G18" s="1">
        <f>G27+G375</f>
        <v>0</v>
      </c>
      <c r="H18" s="1">
        <f>H27+H375</f>
        <v>0</v>
      </c>
      <c r="I18" s="1">
        <f>I27+I375</f>
        <v>0</v>
      </c>
      <c r="J18" s="1">
        <f t="shared" ref="J18:O18" si="11">J27+J375+J312+J347+J390</f>
        <v>0</v>
      </c>
      <c r="K18" s="1">
        <f t="shared" si="11"/>
        <v>115023.2</v>
      </c>
      <c r="L18" s="1">
        <f t="shared" si="11"/>
        <v>0</v>
      </c>
      <c r="M18" s="1">
        <f t="shared" si="11"/>
        <v>0</v>
      </c>
      <c r="N18" s="1">
        <f t="shared" si="11"/>
        <v>0</v>
      </c>
      <c r="O18" s="1">
        <f t="shared" si="11"/>
        <v>0</v>
      </c>
    </row>
    <row r="19" spans="1:21" ht="31.5" x14ac:dyDescent="0.2">
      <c r="A19" s="126"/>
      <c r="B19" s="126"/>
      <c r="C19" s="93" t="s">
        <v>82</v>
      </c>
      <c r="D19" s="1">
        <f t="shared" ref="D19:D25" si="12">E19+F19+G19+H19+I19+J19+K19+L19+M19+N19+O19</f>
        <v>98793.9</v>
      </c>
      <c r="E19" s="80">
        <f>E28</f>
        <v>98793.9</v>
      </c>
      <c r="F19" s="80">
        <f t="shared" ref="F19:K19" si="13">F28</f>
        <v>0</v>
      </c>
      <c r="G19" s="80">
        <f t="shared" si="13"/>
        <v>0</v>
      </c>
      <c r="H19" s="80">
        <f t="shared" si="13"/>
        <v>0</v>
      </c>
      <c r="I19" s="80">
        <f t="shared" si="13"/>
        <v>0</v>
      </c>
      <c r="J19" s="80">
        <f t="shared" si="13"/>
        <v>0</v>
      </c>
      <c r="K19" s="80">
        <f t="shared" si="13"/>
        <v>0</v>
      </c>
      <c r="L19" s="80">
        <f>L28</f>
        <v>0</v>
      </c>
      <c r="M19" s="80">
        <f>M28</f>
        <v>0</v>
      </c>
      <c r="N19" s="80">
        <f>N28</f>
        <v>0</v>
      </c>
      <c r="O19" s="80">
        <f>O28</f>
        <v>0</v>
      </c>
    </row>
    <row r="20" spans="1:21" ht="31.5" customHeight="1" x14ac:dyDescent="0.2">
      <c r="A20" s="126"/>
      <c r="B20" s="126"/>
      <c r="C20" s="51" t="s">
        <v>70</v>
      </c>
      <c r="D20" s="1">
        <f>E20+F20+G20+H20+I20+J20+K20+L20+M20+N20+O20</f>
        <v>3670904.81</v>
      </c>
      <c r="E20" s="1">
        <f>E29+E313+E348+E376</f>
        <v>68697.599999999991</v>
      </c>
      <c r="F20" s="1">
        <f>F29+F313+F348+F376</f>
        <v>15000</v>
      </c>
      <c r="G20" s="1">
        <f>G29+G313+G348+G376</f>
        <v>26276.799999999999</v>
      </c>
      <c r="H20" s="1">
        <f>H29+H313+H348+H376</f>
        <v>47416.2</v>
      </c>
      <c r="I20" s="1">
        <f>I29+I313+I348+I376</f>
        <v>43469.7</v>
      </c>
      <c r="J20" s="1">
        <f t="shared" ref="J20:O20" si="14">J29+J313+J348+J376+J391</f>
        <v>718423.5</v>
      </c>
      <c r="K20" s="1">
        <f t="shared" si="14"/>
        <v>1399865.71</v>
      </c>
      <c r="L20" s="1">
        <f t="shared" si="14"/>
        <v>679413.70000000007</v>
      </c>
      <c r="M20" s="1">
        <f t="shared" si="14"/>
        <v>672341.6</v>
      </c>
      <c r="N20" s="1">
        <f t="shared" si="14"/>
        <v>0</v>
      </c>
      <c r="O20" s="1">
        <f t="shared" si="14"/>
        <v>0</v>
      </c>
    </row>
    <row r="21" spans="1:21" ht="31.5" x14ac:dyDescent="0.2">
      <c r="A21" s="126"/>
      <c r="B21" s="126"/>
      <c r="C21" s="93" t="s">
        <v>80</v>
      </c>
      <c r="D21" s="1">
        <f t="shared" si="12"/>
        <v>43117.100000000006</v>
      </c>
      <c r="E21" s="80">
        <f>E30</f>
        <v>43117.100000000006</v>
      </c>
      <c r="F21" s="80">
        <f t="shared" ref="F21:K21" si="15">F30</f>
        <v>0</v>
      </c>
      <c r="G21" s="80">
        <f t="shared" si="15"/>
        <v>0</v>
      </c>
      <c r="H21" s="80">
        <f t="shared" si="15"/>
        <v>0</v>
      </c>
      <c r="I21" s="80">
        <f t="shared" si="15"/>
        <v>0</v>
      </c>
      <c r="J21" s="80">
        <f t="shared" si="15"/>
        <v>0</v>
      </c>
      <c r="K21" s="80">
        <f t="shared" si="15"/>
        <v>0</v>
      </c>
      <c r="L21" s="80">
        <f t="shared" ref="L21:O22" si="16">L30</f>
        <v>0</v>
      </c>
      <c r="M21" s="80">
        <f t="shared" si="16"/>
        <v>0</v>
      </c>
      <c r="N21" s="80">
        <f t="shared" si="16"/>
        <v>0</v>
      </c>
      <c r="O21" s="80">
        <f t="shared" si="16"/>
        <v>0</v>
      </c>
    </row>
    <row r="22" spans="1:21" ht="31.5" x14ac:dyDescent="0.2">
      <c r="A22" s="126"/>
      <c r="B22" s="126"/>
      <c r="C22" s="93" t="s">
        <v>82</v>
      </c>
      <c r="D22" s="1">
        <f t="shared" si="12"/>
        <v>20580.5</v>
      </c>
      <c r="E22" s="80">
        <f>E31</f>
        <v>20580.5</v>
      </c>
      <c r="F22" s="80">
        <f t="shared" ref="F22:K22" si="17">F31</f>
        <v>0</v>
      </c>
      <c r="G22" s="80">
        <f t="shared" si="17"/>
        <v>0</v>
      </c>
      <c r="H22" s="80">
        <f t="shared" si="17"/>
        <v>0</v>
      </c>
      <c r="I22" s="80">
        <f t="shared" si="17"/>
        <v>0</v>
      </c>
      <c r="J22" s="80">
        <f t="shared" si="17"/>
        <v>0</v>
      </c>
      <c r="K22" s="80">
        <f t="shared" si="17"/>
        <v>0</v>
      </c>
      <c r="L22" s="80">
        <f t="shared" si="16"/>
        <v>0</v>
      </c>
      <c r="M22" s="80">
        <f t="shared" si="16"/>
        <v>0</v>
      </c>
      <c r="N22" s="80">
        <f t="shared" si="16"/>
        <v>0</v>
      </c>
      <c r="O22" s="80">
        <f t="shared" si="16"/>
        <v>0</v>
      </c>
    </row>
    <row r="23" spans="1:21" ht="31.5" x14ac:dyDescent="0.2">
      <c r="A23" s="126"/>
      <c r="B23" s="126"/>
      <c r="C23" s="51" t="s">
        <v>66</v>
      </c>
      <c r="D23" s="1">
        <f>E23+F23+G23+H23+I23+J23+K23+L23+M23+N23+O23</f>
        <v>788477.33800000011</v>
      </c>
      <c r="E23" s="1">
        <f>E32+E314+E349+E377</f>
        <v>51114.700000000004</v>
      </c>
      <c r="F23" s="1">
        <f>F32+F314+F349+F377</f>
        <v>36837.9</v>
      </c>
      <c r="G23" s="1">
        <f>G32+G314+G349+G377</f>
        <v>45690.899999999994</v>
      </c>
      <c r="H23" s="1">
        <f>H32+H314+H349+H377</f>
        <v>90174.399999999994</v>
      </c>
      <c r="I23" s="1">
        <f>I32+I314+I349+I377</f>
        <v>50236</v>
      </c>
      <c r="J23" s="1">
        <f t="shared" ref="J23:O23" si="18">J32+J314+J349+J377+J392</f>
        <v>142590.1</v>
      </c>
      <c r="K23" s="1">
        <f t="shared" si="18"/>
        <v>141676.31</v>
      </c>
      <c r="L23" s="1">
        <f t="shared" si="18"/>
        <v>129247.99999999999</v>
      </c>
      <c r="M23" s="1">
        <f t="shared" si="18"/>
        <v>46071.3</v>
      </c>
      <c r="N23" s="1">
        <f t="shared" si="18"/>
        <v>26798.600000000002</v>
      </c>
      <c r="O23" s="1">
        <f t="shared" si="18"/>
        <v>28039.128000000001</v>
      </c>
      <c r="P23" s="65"/>
      <c r="Q23" s="65"/>
    </row>
    <row r="24" spans="1:21" ht="31.5" customHeight="1" x14ac:dyDescent="0.2">
      <c r="A24" s="126"/>
      <c r="B24" s="126"/>
      <c r="C24" s="93" t="s">
        <v>80</v>
      </c>
      <c r="D24" s="1">
        <f t="shared" si="12"/>
        <v>24185.399999999998</v>
      </c>
      <c r="E24" s="80">
        <f t="shared" ref="E24:O24" si="19">E33+E350</f>
        <v>17427.399999999998</v>
      </c>
      <c r="F24" s="80">
        <f t="shared" si="19"/>
        <v>2151</v>
      </c>
      <c r="G24" s="80">
        <f t="shared" si="19"/>
        <v>3908.3</v>
      </c>
      <c r="H24" s="80">
        <f t="shared" si="19"/>
        <v>0</v>
      </c>
      <c r="I24" s="80">
        <f t="shared" si="19"/>
        <v>698.7</v>
      </c>
      <c r="J24" s="80">
        <f t="shared" si="19"/>
        <v>0</v>
      </c>
      <c r="K24" s="80">
        <f t="shared" si="19"/>
        <v>0</v>
      </c>
      <c r="L24" s="80">
        <f t="shared" si="19"/>
        <v>0</v>
      </c>
      <c r="M24" s="80">
        <f t="shared" si="19"/>
        <v>0</v>
      </c>
      <c r="N24" s="80">
        <f t="shared" si="19"/>
        <v>0</v>
      </c>
      <c r="O24" s="80">
        <f t="shared" si="19"/>
        <v>0</v>
      </c>
    </row>
    <row r="25" spans="1:21" ht="17.25" customHeight="1" x14ac:dyDescent="0.2">
      <c r="A25" s="127"/>
      <c r="B25" s="127"/>
      <c r="C25" s="51" t="s">
        <v>13</v>
      </c>
      <c r="D25" s="1">
        <f t="shared" si="12"/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</row>
    <row r="26" spans="1:21" ht="15.75" x14ac:dyDescent="0.2">
      <c r="A26" s="140" t="s">
        <v>236</v>
      </c>
      <c r="B26" s="143" t="s">
        <v>143</v>
      </c>
      <c r="C26" s="51" t="s">
        <v>7</v>
      </c>
      <c r="D26" s="1">
        <f t="shared" ref="D26:O26" si="20">D27+D29+D32+D34</f>
        <v>3909700.2</v>
      </c>
      <c r="E26" s="1">
        <f t="shared" si="20"/>
        <v>190159.7</v>
      </c>
      <c r="F26" s="1">
        <f t="shared" si="20"/>
        <v>25969.5</v>
      </c>
      <c r="G26" s="1">
        <f t="shared" si="20"/>
        <v>41615.9</v>
      </c>
      <c r="H26" s="1">
        <f t="shared" si="20"/>
        <v>112179.9</v>
      </c>
      <c r="I26" s="1">
        <f t="shared" si="20"/>
        <v>55446.6</v>
      </c>
      <c r="J26" s="1">
        <f>J27+J29+J32+J34</f>
        <v>621253.9</v>
      </c>
      <c r="K26" s="1">
        <f>K27+K29+K32+K34</f>
        <v>1387112.0999999999</v>
      </c>
      <c r="L26" s="1">
        <f t="shared" si="20"/>
        <v>788495</v>
      </c>
      <c r="M26" s="1">
        <f t="shared" si="20"/>
        <v>682694.6</v>
      </c>
      <c r="N26" s="1">
        <f t="shared" si="20"/>
        <v>2339.6999999999998</v>
      </c>
      <c r="O26" s="1">
        <f t="shared" si="20"/>
        <v>2433.3000000000002</v>
      </c>
      <c r="P26" s="64"/>
      <c r="Q26" s="65"/>
    </row>
    <row r="27" spans="1:21" ht="31.5" customHeight="1" x14ac:dyDescent="0.2">
      <c r="A27" s="141"/>
      <c r="B27" s="144"/>
      <c r="C27" s="51" t="s">
        <v>81</v>
      </c>
      <c r="D27" s="1">
        <f>E27+F27+G27+H27+I27+J27+K27+L27+M27+N27+O27</f>
        <v>98793.9</v>
      </c>
      <c r="E27" s="1">
        <f>E36+E42+E48+E54+E59+E66+E72+E79+E86+E92+E98+E105+E112+E119+E127+E136+E143+E150+E156+E163+E170+E176+E182+E187+E192+E197+E202+E207+E212+E217+E222+E227+E232+E237+E242+E247+E252+E257+E262+E267+E297</f>
        <v>98793.9</v>
      </c>
      <c r="F27" s="1">
        <f t="shared" ref="F27:O27" si="21">F36+F42+F48+F54+F59+F66+F72+F79+F86+F92+F98+F105+F112+F119+F127+F136+F143+F150+F156+F163+F170+F176+F182+F187+F192+F197+F202+F207+F212+F217+F222+F227+F232+F237+F242+F247+F252+F257+F262+F267+F297</f>
        <v>0</v>
      </c>
      <c r="G27" s="1">
        <f t="shared" si="21"/>
        <v>0</v>
      </c>
      <c r="H27" s="1">
        <f t="shared" si="21"/>
        <v>0</v>
      </c>
      <c r="I27" s="1">
        <f t="shared" si="21"/>
        <v>0</v>
      </c>
      <c r="J27" s="1">
        <f t="shared" si="21"/>
        <v>0</v>
      </c>
      <c r="K27" s="1">
        <f t="shared" si="21"/>
        <v>0</v>
      </c>
      <c r="L27" s="1">
        <f t="shared" si="21"/>
        <v>0</v>
      </c>
      <c r="M27" s="1">
        <f t="shared" si="21"/>
        <v>0</v>
      </c>
      <c r="N27" s="1">
        <f t="shared" si="21"/>
        <v>0</v>
      </c>
      <c r="O27" s="1">
        <f t="shared" si="21"/>
        <v>0</v>
      </c>
    </row>
    <row r="28" spans="1:21" ht="31.5" x14ac:dyDescent="0.2">
      <c r="A28" s="141"/>
      <c r="B28" s="144"/>
      <c r="C28" s="93" t="s">
        <v>82</v>
      </c>
      <c r="D28" s="1">
        <f t="shared" ref="D28:D34" si="22">E28+F28+G28+H28+I28+J28+K28+L28+M28+N28+O28</f>
        <v>98793.9</v>
      </c>
      <c r="E28" s="80">
        <f>E60</f>
        <v>98793.9</v>
      </c>
      <c r="F28" s="80">
        <f t="shared" ref="F28:K28" si="23">F60</f>
        <v>0</v>
      </c>
      <c r="G28" s="80">
        <f t="shared" si="23"/>
        <v>0</v>
      </c>
      <c r="H28" s="80">
        <f t="shared" si="23"/>
        <v>0</v>
      </c>
      <c r="I28" s="80">
        <f t="shared" si="23"/>
        <v>0</v>
      </c>
      <c r="J28" s="80">
        <f t="shared" si="23"/>
        <v>0</v>
      </c>
      <c r="K28" s="80">
        <f t="shared" si="23"/>
        <v>0</v>
      </c>
      <c r="L28" s="80">
        <f>L60</f>
        <v>0</v>
      </c>
      <c r="M28" s="80">
        <f>M60</f>
        <v>0</v>
      </c>
      <c r="N28" s="80">
        <f>N60</f>
        <v>0</v>
      </c>
      <c r="O28" s="80">
        <f>O60</f>
        <v>0</v>
      </c>
      <c r="R28" s="65"/>
      <c r="S28" s="65"/>
      <c r="T28" s="65"/>
      <c r="U28" s="65"/>
    </row>
    <row r="29" spans="1:21" ht="31.5" x14ac:dyDescent="0.2">
      <c r="A29" s="141"/>
      <c r="B29" s="144"/>
      <c r="C29" s="51" t="s">
        <v>70</v>
      </c>
      <c r="D29" s="1">
        <f t="shared" si="22"/>
        <v>3287908.9000000004</v>
      </c>
      <c r="E29" s="1">
        <f>E37+E43+E49+E55+E61+E67+E73+E80+E87+E93+E99+E106+E113+E120+E128+E137+E144+E151+E157+E164+E171+E177+E183+E188+E193+E198+E203+E213+E218+E223++E228+E233+E238+E243+E248+E253+E258+E263+E268+E298</f>
        <v>68697.599999999991</v>
      </c>
      <c r="F29" s="1">
        <f t="shared" ref="F29:O29" si="24">F37+F43+F49+F55+F61+F67+F73+F80+F87+F93+F99+F106+F113+F120+F128+F137+F144+F151+F157+F164+F171+F177+F183+F188+F193+F198+F203+F213+F218+F223++F228+F233+F238+F243+F248+F253+F258+F263+F268+F298</f>
        <v>15000</v>
      </c>
      <c r="G29" s="1">
        <f t="shared" si="24"/>
        <v>26276.799999999999</v>
      </c>
      <c r="H29" s="1">
        <f t="shared" si="24"/>
        <v>47416.2</v>
      </c>
      <c r="I29" s="1">
        <f t="shared" si="24"/>
        <v>16128.9</v>
      </c>
      <c r="J29" s="1">
        <f>J37+J43+J49+J55+J61+J67+J73+J80+J87+J93+J99+J106+J113+J120+J128+J137+J144+J151+J157+J164+J171+J177+J183+J188+J193+J198+J203+J213+J218+J223++J228+J233+J238+J243+J248+J253+J258+J263+J268+J298+J273</f>
        <v>510517.9</v>
      </c>
      <c r="K29" s="1">
        <f>K37+K43+K49+K55+K61+K67+K73+K80+K87+K93+K99+K106+K113+K120+K128+K137+K144+K151+K157+K164+K171+K177+K183+K188+K193+K198+K203+K213+K218+K223++K228+K233+K238+K243+K248+K253+K258+K263+K268+K298+K273+K278+K283+K288+K293</f>
        <v>1277431.7</v>
      </c>
      <c r="L29" s="1">
        <f>L37+L43+L49+L55+L61+L67+L73+L80+L87+L93+L99+L106+L113+L120+L128+L137+L144+L151+L157+L164+L171+L177+L183+L188+L193+L198+L203+L213+L218+L223++L228+L233+L238+L243+L248+L253+L258+L263+L268+L298+L273+L278+L283+L288+L293</f>
        <v>674065.20000000007</v>
      </c>
      <c r="M29" s="1">
        <f>M37+M43+M49+M55+M61+M67+M73+M80+M87+M93+M99+M106+M113+M120+M128+M137+M144+M151+M157+M164+M171+M177+M183+M188+M193+M198+M203+M213+M218+M223++M228+M233+M238+M243+M248+M253+M258+M263+M268+M298+M273+M278+M283+M288+M293</f>
        <v>652374.6</v>
      </c>
      <c r="N29" s="1">
        <f t="shared" si="24"/>
        <v>0</v>
      </c>
      <c r="O29" s="1">
        <f t="shared" si="24"/>
        <v>0</v>
      </c>
    </row>
    <row r="30" spans="1:21" ht="31.5" x14ac:dyDescent="0.2">
      <c r="A30" s="141"/>
      <c r="B30" s="144"/>
      <c r="C30" s="93" t="s">
        <v>80</v>
      </c>
      <c r="D30" s="1">
        <f t="shared" si="22"/>
        <v>43117.100000000006</v>
      </c>
      <c r="E30" s="80">
        <f t="shared" ref="E30:K30" si="25">E74+E121+E130+E145</f>
        <v>43117.100000000006</v>
      </c>
      <c r="F30" s="80">
        <f t="shared" si="25"/>
        <v>0</v>
      </c>
      <c r="G30" s="80">
        <f t="shared" si="25"/>
        <v>0</v>
      </c>
      <c r="H30" s="80">
        <f t="shared" si="25"/>
        <v>0</v>
      </c>
      <c r="I30" s="80">
        <f t="shared" si="25"/>
        <v>0</v>
      </c>
      <c r="J30" s="80">
        <f t="shared" si="25"/>
        <v>0</v>
      </c>
      <c r="K30" s="80">
        <f t="shared" si="25"/>
        <v>0</v>
      </c>
      <c r="L30" s="80">
        <f>L74+L121+L130+L145</f>
        <v>0</v>
      </c>
      <c r="M30" s="80">
        <f>M74+M121+M130+M145</f>
        <v>0</v>
      </c>
      <c r="N30" s="80">
        <f>N74+N121+N130+N145</f>
        <v>0</v>
      </c>
      <c r="O30" s="80">
        <f>O74+O121+O130+O145</f>
        <v>0</v>
      </c>
    </row>
    <row r="31" spans="1:21" ht="31.5" customHeight="1" x14ac:dyDescent="0.2">
      <c r="A31" s="141"/>
      <c r="B31" s="144"/>
      <c r="C31" s="93" t="s">
        <v>82</v>
      </c>
      <c r="D31" s="1">
        <f t="shared" si="22"/>
        <v>20580.5</v>
      </c>
      <c r="E31" s="80">
        <f>E100+E158+E129</f>
        <v>20580.5</v>
      </c>
      <c r="F31" s="80">
        <f t="shared" ref="F31:K31" si="26">F100+F158</f>
        <v>0</v>
      </c>
      <c r="G31" s="80">
        <f t="shared" si="26"/>
        <v>0</v>
      </c>
      <c r="H31" s="80">
        <f t="shared" si="26"/>
        <v>0</v>
      </c>
      <c r="I31" s="80">
        <f t="shared" si="26"/>
        <v>0</v>
      </c>
      <c r="J31" s="80">
        <f t="shared" si="26"/>
        <v>0</v>
      </c>
      <c r="K31" s="80">
        <f t="shared" si="26"/>
        <v>0</v>
      </c>
      <c r="L31" s="80">
        <f>L100+L158</f>
        <v>0</v>
      </c>
      <c r="M31" s="80">
        <f>M100+M158</f>
        <v>0</v>
      </c>
      <c r="N31" s="80">
        <f>N100+N158</f>
        <v>0</v>
      </c>
      <c r="O31" s="80">
        <f>O100+O158</f>
        <v>0</v>
      </c>
    </row>
    <row r="32" spans="1:21" ht="31.5" x14ac:dyDescent="0.2">
      <c r="A32" s="141"/>
      <c r="B32" s="144"/>
      <c r="C32" s="51" t="s">
        <v>66</v>
      </c>
      <c r="D32" s="1">
        <f>E32+F32+G32+H32+I32+J32+K32+L32+M32+N32+O32</f>
        <v>522997.39999999997</v>
      </c>
      <c r="E32" s="1">
        <f>E38+E44+E50+E56+E62+E68+E75+E81+E88+E94+E101+E107+E114+E122+E131+E138+E146+E152+E159+E165+E172+E178+E184+E189+E194+E199+E204+E209+E214+E219+E224+E229+E234+E239+E249+E244+E254+E259+E264+E269+E299</f>
        <v>22668.2</v>
      </c>
      <c r="F32" s="1">
        <f t="shared" ref="F32:I32" si="27">F38+F44+F50+F56+F62+F68+F75+F81+F88+F94+F101+F107+F114+F122+F131+F138+F146+F152+F159+F165+F172+F178+F184+F189+F194+F199+F204+F209+F214+F219+F224+F229+F234+F239+F249+F244+F254+F259+F264+F269+F299</f>
        <v>10969.5</v>
      </c>
      <c r="G32" s="1">
        <f t="shared" si="27"/>
        <v>15339.1</v>
      </c>
      <c r="H32" s="1">
        <f t="shared" si="27"/>
        <v>64763.7</v>
      </c>
      <c r="I32" s="1">
        <f t="shared" si="27"/>
        <v>39317.699999999997</v>
      </c>
      <c r="J32" s="1">
        <f>J38+J44+J50+J56+J62+J68+J75+J81+J88+J94+J101+J107+J114+J122+J131+J138+J146+J152+J159+J165+J172+J178+J184+J189+J194+J199+J204+J209+J214+J219+J224+J229+J234+J239+J249+J244+J254+J259+J264+J269+J299+J274</f>
        <v>110736</v>
      </c>
      <c r="K32" s="1">
        <f>K38+K44+K50+K56+K62+K68+K75+K81+K88+K94+K101+K107+K114+K122+K131+K138+K146+K152+K159+K165+K172+K178+K184+K189+K194+K199+K204+K209+K214+K219+K224+K229+K234+K239+K249+K244+K254+K259+K264+K269+K299+K279+K284+K289+K294+K304+K309</f>
        <v>109680.4</v>
      </c>
      <c r="L32" s="1">
        <f t="shared" ref="L32:O32" si="28">L38+L44+L50+L56+L62+L68+L75+L81+L88+L94+L101+L107+L114+L122+L131+L138+L146+L152+L159+L165+L172+L178+L184+L189+L194+L199+L204+L209+L214+L219+L224+L229+L234+L239+L249+L244+L254+L259+L264+L269+L299+L279+L284+L289+L294+L304+L309</f>
        <v>114429.79999999999</v>
      </c>
      <c r="M32" s="1">
        <f t="shared" si="28"/>
        <v>30320</v>
      </c>
      <c r="N32" s="1">
        <f t="shared" si="28"/>
        <v>2339.6999999999998</v>
      </c>
      <c r="O32" s="1">
        <f t="shared" si="28"/>
        <v>2433.3000000000002</v>
      </c>
    </row>
    <row r="33" spans="1:16" ht="31.5" x14ac:dyDescent="0.2">
      <c r="A33" s="141"/>
      <c r="B33" s="144"/>
      <c r="C33" s="93" t="s">
        <v>80</v>
      </c>
      <c r="D33" s="1">
        <f t="shared" si="22"/>
        <v>20554.099999999999</v>
      </c>
      <c r="E33" s="80">
        <f>E45+E51+E69+E76+E82+E89+E95+E108+E115+E123+E132+E139+E147+E153+E166+E173+E179+E39+E63</f>
        <v>14494.8</v>
      </c>
      <c r="F33" s="80">
        <f t="shared" ref="F33:K33" si="29">F45+F51+F69+F76+F82+F89+F95+F108+F115+F123+F132+F139+F147+F153+F166+F173+F179+F39+F63</f>
        <v>2151</v>
      </c>
      <c r="G33" s="80">
        <f t="shared" si="29"/>
        <v>3908.3</v>
      </c>
      <c r="H33" s="80">
        <f t="shared" si="29"/>
        <v>0</v>
      </c>
      <c r="I33" s="80">
        <f t="shared" si="29"/>
        <v>0</v>
      </c>
      <c r="J33" s="80">
        <f t="shared" si="29"/>
        <v>0</v>
      </c>
      <c r="K33" s="80">
        <f t="shared" si="29"/>
        <v>0</v>
      </c>
      <c r="L33" s="80">
        <f>L45+L51+L69+L76+L82+L89+L95+L108+L115+L123+L132+L139+L147+L153+L166+L173+L179+L39+L63</f>
        <v>0</v>
      </c>
      <c r="M33" s="80">
        <f>M45+M51+M69+M76+M82+M89+M95+M108+M115+M123+M132+M139+M147+M153+M166+M173+M179+M39+M63</f>
        <v>0</v>
      </c>
      <c r="N33" s="80">
        <f>N45+N51+N69+N76+N82+N89+N95+N108+N115+N123+N132+N139+N147+N153+N166+N173+N179+N39+N63</f>
        <v>0</v>
      </c>
      <c r="O33" s="80">
        <f>O45+O51+O69+O76+O82+O89+O95+O108+O115+O123+O132+O139+O147+O153+O166+O173+O179+O39+O63</f>
        <v>0</v>
      </c>
    </row>
    <row r="34" spans="1:16" ht="18.75" customHeight="1" x14ac:dyDescent="0.2">
      <c r="A34" s="142"/>
      <c r="B34" s="145"/>
      <c r="C34" s="51" t="s">
        <v>13</v>
      </c>
      <c r="D34" s="1">
        <f t="shared" si="22"/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</row>
    <row r="35" spans="1:16" ht="15.75" x14ac:dyDescent="0.2">
      <c r="A35" s="116" t="s">
        <v>95</v>
      </c>
      <c r="B35" s="137" t="s">
        <v>377</v>
      </c>
      <c r="C35" s="86" t="s">
        <v>7</v>
      </c>
      <c r="D35" s="1">
        <f t="shared" ref="D35:D40" si="30">E35+F35+G35+H35+I35+J35+K35+L35+M35+N35+O35</f>
        <v>21966</v>
      </c>
      <c r="E35" s="1">
        <f t="shared" ref="E35:J35" si="31">SUM(E36:E40)</f>
        <v>279.3</v>
      </c>
      <c r="F35" s="1">
        <f t="shared" si="31"/>
        <v>7999</v>
      </c>
      <c r="G35" s="1">
        <f>G36+G37+G38+G40</f>
        <v>3908.3</v>
      </c>
      <c r="H35" s="1">
        <f t="shared" si="31"/>
        <v>0</v>
      </c>
      <c r="I35" s="1">
        <f t="shared" si="31"/>
        <v>7695.7</v>
      </c>
      <c r="J35" s="1">
        <f t="shared" si="31"/>
        <v>1016.4000000000001</v>
      </c>
      <c r="K35" s="1">
        <f>K36+K37+K38+K39+K40</f>
        <v>1067.3000000000002</v>
      </c>
      <c r="L35" s="1">
        <f>L36+L37+L38+L39+L40</f>
        <v>0</v>
      </c>
      <c r="M35" s="1">
        <f>M36+M37+M38+M39+M40</f>
        <v>0</v>
      </c>
      <c r="N35" s="1">
        <f>N36+N37+N38+N39+N40</f>
        <v>0</v>
      </c>
      <c r="O35" s="1">
        <f>O36+O37+O38+O39+O40</f>
        <v>0</v>
      </c>
      <c r="P35" s="62" t="s">
        <v>355</v>
      </c>
    </row>
    <row r="36" spans="1:16" ht="15.75" x14ac:dyDescent="0.2">
      <c r="A36" s="116"/>
      <c r="B36" s="138"/>
      <c r="C36" s="51" t="s">
        <v>10</v>
      </c>
      <c r="D36" s="1">
        <f t="shared" si="30"/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</row>
    <row r="37" spans="1:16" ht="15.75" x14ac:dyDescent="0.2">
      <c r="A37" s="116"/>
      <c r="B37" s="138"/>
      <c r="C37" s="51" t="s">
        <v>11</v>
      </c>
      <c r="D37" s="1">
        <f t="shared" si="30"/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</row>
    <row r="38" spans="1:16" ht="15.75" x14ac:dyDescent="0.2">
      <c r="A38" s="116"/>
      <c r="B38" s="138"/>
      <c r="C38" s="51" t="s">
        <v>12</v>
      </c>
      <c r="D38" s="1">
        <f t="shared" si="30"/>
        <v>21966</v>
      </c>
      <c r="E38" s="1">
        <v>279.3</v>
      </c>
      <c r="F38" s="1">
        <v>7999</v>
      </c>
      <c r="G38" s="1">
        <v>3908.3</v>
      </c>
      <c r="H38" s="1">
        <v>0</v>
      </c>
      <c r="I38" s="1">
        <v>7695.7</v>
      </c>
      <c r="J38" s="1">
        <f>13000-10000-91-1800-1.6-235+144</f>
        <v>1016.4000000000001</v>
      </c>
      <c r="K38" s="98">
        <f>1620.7-553.4</f>
        <v>1067.3000000000002</v>
      </c>
      <c r="L38" s="1">
        <v>0</v>
      </c>
      <c r="M38" s="1">
        <v>0</v>
      </c>
      <c r="N38" s="1">
        <v>0</v>
      </c>
      <c r="O38" s="1">
        <v>0</v>
      </c>
    </row>
    <row r="39" spans="1:16" ht="31.5" x14ac:dyDescent="0.2">
      <c r="A39" s="116"/>
      <c r="B39" s="138"/>
      <c r="C39" s="93" t="s">
        <v>80</v>
      </c>
      <c r="D39" s="80">
        <f t="shared" si="30"/>
        <v>3908.3</v>
      </c>
      <c r="E39" s="80">
        <v>0</v>
      </c>
      <c r="F39" s="80">
        <v>0</v>
      </c>
      <c r="G39" s="80">
        <v>3908.3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</row>
    <row r="40" spans="1:16" ht="20.25" customHeight="1" x14ac:dyDescent="0.2">
      <c r="A40" s="116"/>
      <c r="B40" s="139"/>
      <c r="C40" s="51" t="s">
        <v>13</v>
      </c>
      <c r="D40" s="1">
        <f t="shared" si="30"/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6" ht="15.75" x14ac:dyDescent="0.2">
      <c r="A41" s="116" t="s">
        <v>96</v>
      </c>
      <c r="B41" s="111" t="s">
        <v>248</v>
      </c>
      <c r="C41" s="51" t="s">
        <v>7</v>
      </c>
      <c r="D41" s="1">
        <f>D42+D43+D44+D46</f>
        <v>89903.5</v>
      </c>
      <c r="E41" s="1">
        <f t="shared" ref="E41:O41" si="32">E42+E43+E44+E46</f>
        <v>2524.5</v>
      </c>
      <c r="F41" s="1">
        <f t="shared" si="32"/>
        <v>0</v>
      </c>
      <c r="G41" s="1">
        <f t="shared" si="32"/>
        <v>9700</v>
      </c>
      <c r="H41" s="1">
        <f t="shared" si="32"/>
        <v>55770.7</v>
      </c>
      <c r="I41" s="1">
        <f t="shared" si="32"/>
        <v>20706</v>
      </c>
      <c r="J41" s="1">
        <f>J42+J43+J44+J46</f>
        <v>1153.1000000000004</v>
      </c>
      <c r="K41" s="1">
        <f t="shared" si="32"/>
        <v>49.2</v>
      </c>
      <c r="L41" s="1">
        <f t="shared" si="32"/>
        <v>0</v>
      </c>
      <c r="M41" s="1">
        <f t="shared" si="32"/>
        <v>0</v>
      </c>
      <c r="N41" s="1">
        <f t="shared" si="32"/>
        <v>0</v>
      </c>
      <c r="O41" s="1">
        <f t="shared" si="32"/>
        <v>0</v>
      </c>
      <c r="P41" s="62" t="s">
        <v>355</v>
      </c>
    </row>
    <row r="42" spans="1:16" ht="17.25" customHeight="1" x14ac:dyDescent="0.2">
      <c r="A42" s="116"/>
      <c r="B42" s="111"/>
      <c r="C42" s="51" t="s">
        <v>10</v>
      </c>
      <c r="D42" s="1">
        <f>E42+F42+G42+H42+I42+J42+K42+L42+M42+N42+O42</f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16" ht="15.75" x14ac:dyDescent="0.2">
      <c r="A43" s="116"/>
      <c r="B43" s="111"/>
      <c r="C43" s="51" t="s">
        <v>11</v>
      </c>
      <c r="D43" s="1">
        <f>E43+F43+G43+H43+I43+J43+K43+L43+M43+N43+O43</f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16" ht="31.5" x14ac:dyDescent="0.2">
      <c r="A44" s="116"/>
      <c r="B44" s="111"/>
      <c r="C44" s="51" t="s">
        <v>66</v>
      </c>
      <c r="D44" s="1">
        <f>E44+F44+G44+H44+I44+J44+K44+L44+M44+N44+O44</f>
        <v>89903.5</v>
      </c>
      <c r="E44" s="1">
        <v>2524.5</v>
      </c>
      <c r="F44" s="1">
        <v>0</v>
      </c>
      <c r="G44" s="1">
        <v>9700</v>
      </c>
      <c r="H44" s="1">
        <v>55770.7</v>
      </c>
      <c r="I44" s="1">
        <f>23156-2450</f>
        <v>20706</v>
      </c>
      <c r="J44" s="1">
        <f>10000-8846.9</f>
        <v>1153.1000000000004</v>
      </c>
      <c r="K44" s="1">
        <v>49.2</v>
      </c>
      <c r="L44" s="1">
        <v>0</v>
      </c>
      <c r="M44" s="1">
        <v>0</v>
      </c>
      <c r="N44" s="1">
        <v>0</v>
      </c>
      <c r="O44" s="1">
        <v>0</v>
      </c>
    </row>
    <row r="45" spans="1:16" ht="31.5" x14ac:dyDescent="0.2">
      <c r="A45" s="116"/>
      <c r="B45" s="111"/>
      <c r="C45" s="93" t="s">
        <v>80</v>
      </c>
      <c r="D45" s="1">
        <f>E45+F45+G45+H45+I45+J45+K45+L45+M45+N45+O45</f>
        <v>1837.2</v>
      </c>
      <c r="E45" s="80">
        <v>1837.2</v>
      </c>
      <c r="F45" s="80">
        <v>0</v>
      </c>
      <c r="G45" s="80">
        <v>0</v>
      </c>
      <c r="H45" s="80">
        <v>0</v>
      </c>
      <c r="I45" s="80">
        <v>0</v>
      </c>
      <c r="J45" s="80">
        <v>0</v>
      </c>
      <c r="K45" s="80">
        <v>0</v>
      </c>
      <c r="L45" s="80">
        <v>0</v>
      </c>
      <c r="M45" s="80">
        <v>0</v>
      </c>
      <c r="N45" s="80">
        <v>0</v>
      </c>
      <c r="O45" s="80">
        <v>0</v>
      </c>
    </row>
    <row r="46" spans="1:16" ht="18" customHeight="1" x14ac:dyDescent="0.2">
      <c r="A46" s="116"/>
      <c r="B46" s="111"/>
      <c r="C46" s="51" t="s">
        <v>13</v>
      </c>
      <c r="D46" s="1">
        <f>E46+F46+G46+H46+I46+J46+K46+L46+M46+N46+O46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</row>
    <row r="47" spans="1:16" ht="15.75" x14ac:dyDescent="0.2">
      <c r="A47" s="105" t="s">
        <v>132</v>
      </c>
      <c r="B47" s="137" t="s">
        <v>228</v>
      </c>
      <c r="C47" s="51" t="s">
        <v>7</v>
      </c>
      <c r="D47" s="1">
        <f>E47+F47+G47+H47+I47+J47</f>
        <v>342.5</v>
      </c>
      <c r="E47" s="1">
        <f t="shared" ref="E47:K47" si="33">E48+E49+E50+E52</f>
        <v>330.5</v>
      </c>
      <c r="F47" s="1">
        <f t="shared" si="33"/>
        <v>12</v>
      </c>
      <c r="G47" s="1">
        <f t="shared" si="33"/>
        <v>0</v>
      </c>
      <c r="H47" s="1">
        <f t="shared" si="33"/>
        <v>0</v>
      </c>
      <c r="I47" s="1">
        <f t="shared" si="33"/>
        <v>0</v>
      </c>
      <c r="J47" s="1">
        <f t="shared" si="33"/>
        <v>0</v>
      </c>
      <c r="K47" s="1">
        <f t="shared" si="33"/>
        <v>0</v>
      </c>
      <c r="L47" s="1">
        <f>L48+L49+L50+L52</f>
        <v>0</v>
      </c>
      <c r="M47" s="1">
        <f>M48+M49+M50+M52</f>
        <v>0</v>
      </c>
      <c r="N47" s="1">
        <f>N48+N49+N50+N52</f>
        <v>0</v>
      </c>
      <c r="O47" s="1">
        <f>O48+O49+O50+O52</f>
        <v>0</v>
      </c>
    </row>
    <row r="48" spans="1:16" ht="15.75" x14ac:dyDescent="0.2">
      <c r="A48" s="106"/>
      <c r="B48" s="138"/>
      <c r="C48" s="51" t="s">
        <v>10</v>
      </c>
      <c r="D48" s="1">
        <f>E48+F48+G48+H48+I48+J48</f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</row>
    <row r="49" spans="1:17" ht="15.75" x14ac:dyDescent="0.2">
      <c r="A49" s="106"/>
      <c r="B49" s="138"/>
      <c r="C49" s="51" t="s">
        <v>11</v>
      </c>
      <c r="D49" s="1">
        <f>E49+F49+G49+H49+I49+J49</f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7" ht="30.75" customHeight="1" x14ac:dyDescent="0.2">
      <c r="A50" s="106"/>
      <c r="B50" s="138"/>
      <c r="C50" s="51" t="s">
        <v>66</v>
      </c>
      <c r="D50" s="1">
        <f>E50+F50+G50+H50+I50+J50</f>
        <v>342.5</v>
      </c>
      <c r="E50" s="1">
        <v>330.5</v>
      </c>
      <c r="F50" s="1">
        <v>12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7" ht="32.25" customHeight="1" x14ac:dyDescent="0.2">
      <c r="A51" s="106"/>
      <c r="B51" s="138"/>
      <c r="C51" s="93" t="s">
        <v>80</v>
      </c>
      <c r="D51" s="80">
        <f>E51</f>
        <v>330.5</v>
      </c>
      <c r="E51" s="80">
        <v>330.5</v>
      </c>
      <c r="F51" s="80">
        <v>0</v>
      </c>
      <c r="G51" s="80">
        <v>0</v>
      </c>
      <c r="H51" s="80">
        <v>0</v>
      </c>
      <c r="I51" s="80">
        <v>0</v>
      </c>
      <c r="J51" s="80">
        <v>0</v>
      </c>
      <c r="K51" s="1">
        <v>0</v>
      </c>
      <c r="L51" s="80">
        <v>0</v>
      </c>
      <c r="M51" s="80">
        <v>0</v>
      </c>
      <c r="N51" s="80">
        <v>0</v>
      </c>
      <c r="O51" s="1">
        <v>0</v>
      </c>
    </row>
    <row r="52" spans="1:17" ht="26.25" customHeight="1" x14ac:dyDescent="0.2">
      <c r="A52" s="107"/>
      <c r="B52" s="139"/>
      <c r="C52" s="51" t="s">
        <v>13</v>
      </c>
      <c r="D52" s="1">
        <f>E52+F52+G52+H52+I52+J52</f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</row>
    <row r="53" spans="1:17" ht="15.75" x14ac:dyDescent="0.2">
      <c r="A53" s="116" t="s">
        <v>97</v>
      </c>
      <c r="B53" s="111" t="s">
        <v>89</v>
      </c>
      <c r="C53" s="51" t="s">
        <v>7</v>
      </c>
      <c r="D53" s="1">
        <f>E53+F53+G53+H53+I53+J53+K53+L53+M53+N53+O53</f>
        <v>5540</v>
      </c>
      <c r="E53" s="1">
        <f t="shared" ref="E53:K53" si="34">E54+E55+E56+E57</f>
        <v>5540</v>
      </c>
      <c r="F53" s="1">
        <f t="shared" si="34"/>
        <v>0</v>
      </c>
      <c r="G53" s="1">
        <f t="shared" si="34"/>
        <v>0</v>
      </c>
      <c r="H53" s="1">
        <f t="shared" si="34"/>
        <v>0</v>
      </c>
      <c r="I53" s="1">
        <f t="shared" si="34"/>
        <v>0</v>
      </c>
      <c r="J53" s="1">
        <f t="shared" si="34"/>
        <v>0</v>
      </c>
      <c r="K53" s="1">
        <f t="shared" si="34"/>
        <v>0</v>
      </c>
      <c r="L53" s="1">
        <f>L54+L55+L56+L57</f>
        <v>0</v>
      </c>
      <c r="M53" s="1">
        <f>M54+M55+M56+M57</f>
        <v>0</v>
      </c>
      <c r="N53" s="1">
        <f>N54+N55+N56+N57</f>
        <v>0</v>
      </c>
      <c r="O53" s="1">
        <f>O54+O55+O56+O57</f>
        <v>0</v>
      </c>
    </row>
    <row r="54" spans="1:17" ht="17.25" customHeight="1" x14ac:dyDescent="0.2">
      <c r="A54" s="116"/>
      <c r="B54" s="111"/>
      <c r="C54" s="51" t="s">
        <v>10</v>
      </c>
      <c r="D54" s="1">
        <f>E54+F54+G54+H54+I54+J54+K54+L54+M54+N54+O54</f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</row>
    <row r="55" spans="1:17" ht="15.75" x14ac:dyDescent="0.2">
      <c r="A55" s="116"/>
      <c r="B55" s="111"/>
      <c r="C55" s="51" t="s">
        <v>11</v>
      </c>
      <c r="D55" s="1">
        <f>E55+F55+G55+H55+I55+J55+K55+L55+M55+N55+O55</f>
        <v>5000</v>
      </c>
      <c r="E55" s="1">
        <v>5000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</row>
    <row r="56" spans="1:17" ht="15.75" x14ac:dyDescent="0.2">
      <c r="A56" s="116"/>
      <c r="B56" s="111"/>
      <c r="C56" s="51" t="s">
        <v>12</v>
      </c>
      <c r="D56" s="1">
        <f>E56+F56+G56+H56+I56+J56+K56+L56+M56+N56+O56</f>
        <v>540</v>
      </c>
      <c r="E56" s="1">
        <v>540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</row>
    <row r="57" spans="1:17" ht="19.5" customHeight="1" x14ac:dyDescent="0.2">
      <c r="A57" s="116"/>
      <c r="B57" s="111"/>
      <c r="C57" s="51" t="s">
        <v>13</v>
      </c>
      <c r="D57" s="1">
        <f>E57+F57+G57+H57+I57+J57+K57+L57+M57+N57+O57</f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</row>
    <row r="58" spans="1:17" ht="15.75" x14ac:dyDescent="0.2">
      <c r="A58" s="116" t="s">
        <v>98</v>
      </c>
      <c r="B58" s="137" t="s">
        <v>61</v>
      </c>
      <c r="C58" s="51" t="s">
        <v>7</v>
      </c>
      <c r="D58" s="1">
        <f>E58+F58+G58+H58+I58+J58</f>
        <v>103147.9</v>
      </c>
      <c r="E58" s="1">
        <f>E59+E61+E62+E64</f>
        <v>101289</v>
      </c>
      <c r="F58" s="1">
        <f>F59+F61+F62+F64</f>
        <v>1200</v>
      </c>
      <c r="G58" s="1">
        <f t="shared" ref="G58:O58" si="35">G59+G61+G62+G64</f>
        <v>0</v>
      </c>
      <c r="H58" s="1">
        <f t="shared" si="35"/>
        <v>600</v>
      </c>
      <c r="I58" s="1">
        <f t="shared" si="35"/>
        <v>35.5</v>
      </c>
      <c r="J58" s="1">
        <f t="shared" si="35"/>
        <v>23.4</v>
      </c>
      <c r="K58" s="1">
        <f t="shared" si="35"/>
        <v>0</v>
      </c>
      <c r="L58" s="1">
        <f t="shared" si="35"/>
        <v>0</v>
      </c>
      <c r="M58" s="1">
        <f t="shared" si="35"/>
        <v>0</v>
      </c>
      <c r="N58" s="1">
        <f t="shared" si="35"/>
        <v>0</v>
      </c>
      <c r="O58" s="1">
        <f t="shared" si="35"/>
        <v>0</v>
      </c>
      <c r="P58" s="60">
        <v>35.4</v>
      </c>
      <c r="Q58" s="64">
        <f>I58-P58</f>
        <v>0.10000000000000142</v>
      </c>
    </row>
    <row r="59" spans="1:17" ht="31.5" x14ac:dyDescent="0.2">
      <c r="A59" s="116"/>
      <c r="B59" s="138"/>
      <c r="C59" s="51" t="s">
        <v>81</v>
      </c>
      <c r="D59" s="1">
        <f t="shared" ref="D59:D64" si="36">E59+F59+G59+H59+I59+J59+K59+L59+M59+N59+O59</f>
        <v>98793.9</v>
      </c>
      <c r="E59" s="1">
        <f>E60</f>
        <v>98793.9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</row>
    <row r="60" spans="1:17" ht="31.5" x14ac:dyDescent="0.2">
      <c r="A60" s="116"/>
      <c r="B60" s="138"/>
      <c r="C60" s="93" t="s">
        <v>82</v>
      </c>
      <c r="D60" s="1">
        <f t="shared" si="36"/>
        <v>98793.9</v>
      </c>
      <c r="E60" s="80">
        <v>98793.9</v>
      </c>
      <c r="F60" s="80">
        <v>0</v>
      </c>
      <c r="G60" s="80">
        <v>0</v>
      </c>
      <c r="H60" s="80">
        <v>0</v>
      </c>
      <c r="I60" s="80">
        <v>0</v>
      </c>
      <c r="J60" s="80">
        <v>0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</row>
    <row r="61" spans="1:17" ht="15.75" x14ac:dyDescent="0.2">
      <c r="A61" s="116"/>
      <c r="B61" s="138"/>
      <c r="C61" s="51" t="s">
        <v>11</v>
      </c>
      <c r="D61" s="1">
        <f t="shared" si="36"/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65">
        <f>D59+D61+D62+D64</f>
        <v>103147.9</v>
      </c>
      <c r="Q61" s="65"/>
    </row>
    <row r="62" spans="1:17" ht="15.75" x14ac:dyDescent="0.2">
      <c r="A62" s="116"/>
      <c r="B62" s="138"/>
      <c r="C62" s="51" t="s">
        <v>12</v>
      </c>
      <c r="D62" s="1">
        <f t="shared" si="36"/>
        <v>4354</v>
      </c>
      <c r="E62" s="1">
        <v>2495.1</v>
      </c>
      <c r="F62" s="1">
        <v>1200</v>
      </c>
      <c r="G62" s="1">
        <v>0</v>
      </c>
      <c r="H62" s="1">
        <v>600</v>
      </c>
      <c r="I62" s="1">
        <v>35.5</v>
      </c>
      <c r="J62" s="1">
        <f>0+23.4</f>
        <v>23.4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</row>
    <row r="63" spans="1:17" ht="31.5" x14ac:dyDescent="0.2">
      <c r="A63" s="116"/>
      <c r="B63" s="138"/>
      <c r="C63" s="93" t="s">
        <v>80</v>
      </c>
      <c r="D63" s="80">
        <f t="shared" si="36"/>
        <v>1200</v>
      </c>
      <c r="E63" s="80">
        <v>0</v>
      </c>
      <c r="F63" s="80">
        <v>1200</v>
      </c>
      <c r="G63" s="80">
        <v>0</v>
      </c>
      <c r="H63" s="80">
        <v>0</v>
      </c>
      <c r="I63" s="80">
        <v>0</v>
      </c>
      <c r="J63" s="80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7" ht="21" customHeight="1" x14ac:dyDescent="0.2">
      <c r="A64" s="116"/>
      <c r="B64" s="139"/>
      <c r="C64" s="51" t="s">
        <v>13</v>
      </c>
      <c r="D64" s="1">
        <f t="shared" si="36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5" ht="15.75" x14ac:dyDescent="0.2">
      <c r="A65" s="116" t="s">
        <v>99</v>
      </c>
      <c r="B65" s="111" t="s">
        <v>62</v>
      </c>
      <c r="C65" s="51" t="s">
        <v>7</v>
      </c>
      <c r="D65" s="1">
        <f>D66+D67+D68+D70</f>
        <v>2863</v>
      </c>
      <c r="E65" s="1">
        <f t="shared" ref="E65:K65" si="37">E66+E67+E68+E70</f>
        <v>2863</v>
      </c>
      <c r="F65" s="1">
        <f t="shared" si="37"/>
        <v>0</v>
      </c>
      <c r="G65" s="1">
        <f t="shared" si="37"/>
        <v>0</v>
      </c>
      <c r="H65" s="1">
        <f t="shared" si="37"/>
        <v>0</v>
      </c>
      <c r="I65" s="1">
        <f t="shared" si="37"/>
        <v>0</v>
      </c>
      <c r="J65" s="1">
        <f t="shared" si="37"/>
        <v>0</v>
      </c>
      <c r="K65" s="1">
        <f t="shared" si="37"/>
        <v>0</v>
      </c>
      <c r="L65" s="1">
        <f>L66+L67+L68+L70</f>
        <v>0</v>
      </c>
      <c r="M65" s="1">
        <f>M66+M67+M68+M70</f>
        <v>0</v>
      </c>
      <c r="N65" s="1">
        <f>N66+N67+N68+N70</f>
        <v>0</v>
      </c>
      <c r="O65" s="1">
        <f>O66+O67+O68+O70</f>
        <v>0</v>
      </c>
    </row>
    <row r="66" spans="1:15" ht="15.75" x14ac:dyDescent="0.2">
      <c r="A66" s="116"/>
      <c r="B66" s="111"/>
      <c r="C66" s="51" t="s">
        <v>10</v>
      </c>
      <c r="D66" s="1">
        <f>E66+F66+G66+H66+I66+J66+K66+L66+M66+N66+O66</f>
        <v>0</v>
      </c>
      <c r="E66" s="1">
        <f>F66+G66+H66+I66+J66</f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</row>
    <row r="67" spans="1:15" ht="15.75" x14ac:dyDescent="0.2">
      <c r="A67" s="116"/>
      <c r="B67" s="111"/>
      <c r="C67" s="51" t="s">
        <v>11</v>
      </c>
      <c r="D67" s="1">
        <f>E67+F67+G67+H67+I67+J67+K67+L67+M67+N67+O67</f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</row>
    <row r="68" spans="1:15" ht="31.5" x14ac:dyDescent="0.2">
      <c r="A68" s="116"/>
      <c r="B68" s="111"/>
      <c r="C68" s="51" t="s">
        <v>66</v>
      </c>
      <c r="D68" s="1">
        <f>E68+F68+G68+H68+I68+J68+K68+L68+M68+N68+O68</f>
        <v>2863</v>
      </c>
      <c r="E68" s="1">
        <v>2863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</row>
    <row r="69" spans="1:15" ht="33" customHeight="1" x14ac:dyDescent="0.2">
      <c r="A69" s="116"/>
      <c r="B69" s="111"/>
      <c r="C69" s="93" t="s">
        <v>80</v>
      </c>
      <c r="D69" s="1">
        <f>E69+F69+G69+H69+I69+J69+K69+L69+M69+N69+O69</f>
        <v>2863</v>
      </c>
      <c r="E69" s="80">
        <v>2863</v>
      </c>
      <c r="F69" s="80">
        <v>0</v>
      </c>
      <c r="G69" s="80">
        <v>0</v>
      </c>
      <c r="H69" s="80">
        <v>0</v>
      </c>
      <c r="I69" s="80">
        <v>0</v>
      </c>
      <c r="J69" s="80">
        <v>0</v>
      </c>
      <c r="K69" s="1">
        <v>0</v>
      </c>
      <c r="L69" s="80">
        <v>0</v>
      </c>
      <c r="M69" s="80">
        <v>0</v>
      </c>
      <c r="N69" s="80">
        <v>0</v>
      </c>
      <c r="O69" s="1">
        <v>0</v>
      </c>
    </row>
    <row r="70" spans="1:15" ht="20.25" customHeight="1" x14ac:dyDescent="0.2">
      <c r="A70" s="116"/>
      <c r="B70" s="111"/>
      <c r="C70" s="51" t="s">
        <v>13</v>
      </c>
      <c r="D70" s="1">
        <f>E70+F70+G70+H70+I70+J70+K70+L70+M70+N70+O70</f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</row>
    <row r="71" spans="1:15" ht="15.75" x14ac:dyDescent="0.2">
      <c r="A71" s="116" t="s">
        <v>100</v>
      </c>
      <c r="B71" s="111" t="s">
        <v>139</v>
      </c>
      <c r="C71" s="51" t="s">
        <v>7</v>
      </c>
      <c r="D71" s="1">
        <f t="shared" ref="D71:K71" si="38">D72+D73+D75+D77</f>
        <v>19253.100000000002</v>
      </c>
      <c r="E71" s="1">
        <f t="shared" si="38"/>
        <v>19253.100000000002</v>
      </c>
      <c r="F71" s="1">
        <f t="shared" si="38"/>
        <v>0</v>
      </c>
      <c r="G71" s="1">
        <f t="shared" si="38"/>
        <v>0</v>
      </c>
      <c r="H71" s="1">
        <f t="shared" si="38"/>
        <v>0</v>
      </c>
      <c r="I71" s="1">
        <f t="shared" si="38"/>
        <v>0</v>
      </c>
      <c r="J71" s="1">
        <f t="shared" si="38"/>
        <v>0</v>
      </c>
      <c r="K71" s="1">
        <f t="shared" si="38"/>
        <v>0</v>
      </c>
      <c r="L71" s="1">
        <f>L72+L73+L75+L77</f>
        <v>0</v>
      </c>
      <c r="M71" s="1">
        <f>M72+M73+M75+M77</f>
        <v>0</v>
      </c>
      <c r="N71" s="1">
        <f>N72+N73+N75+N77</f>
        <v>0</v>
      </c>
      <c r="O71" s="1">
        <f>O72+O73+O75+O77</f>
        <v>0</v>
      </c>
    </row>
    <row r="72" spans="1:15" ht="15.75" x14ac:dyDescent="0.2">
      <c r="A72" s="116"/>
      <c r="B72" s="111"/>
      <c r="C72" s="51" t="s">
        <v>10</v>
      </c>
      <c r="D72" s="1">
        <f>E72+F72+G72+H72+I72+J72</f>
        <v>0</v>
      </c>
      <c r="E72" s="1">
        <f>F72+G72+H72+I72+J72</f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</row>
    <row r="73" spans="1:15" ht="33" customHeight="1" x14ac:dyDescent="0.2">
      <c r="A73" s="116"/>
      <c r="B73" s="111"/>
      <c r="C73" s="51" t="s">
        <v>70</v>
      </c>
      <c r="D73" s="1">
        <f>E73+F73+G73+H73+I73+J73</f>
        <v>18290.400000000001</v>
      </c>
      <c r="E73" s="1">
        <v>18290.400000000001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</row>
    <row r="74" spans="1:15" ht="32.25" customHeight="1" x14ac:dyDescent="0.2">
      <c r="A74" s="116"/>
      <c r="B74" s="111"/>
      <c r="C74" s="93" t="s">
        <v>80</v>
      </c>
      <c r="D74" s="80">
        <f>E74</f>
        <v>18290.400000000001</v>
      </c>
      <c r="E74" s="80">
        <v>18290.400000000001</v>
      </c>
      <c r="F74" s="80">
        <v>0</v>
      </c>
      <c r="G74" s="80">
        <v>0</v>
      </c>
      <c r="H74" s="80">
        <v>0</v>
      </c>
      <c r="I74" s="80">
        <v>0</v>
      </c>
      <c r="J74" s="80">
        <v>0</v>
      </c>
      <c r="K74" s="1">
        <v>0</v>
      </c>
      <c r="L74" s="80">
        <v>0</v>
      </c>
      <c r="M74" s="80">
        <v>0</v>
      </c>
      <c r="N74" s="80">
        <v>0</v>
      </c>
      <c r="O74" s="1">
        <v>0</v>
      </c>
    </row>
    <row r="75" spans="1:15" ht="33.75" customHeight="1" x14ac:dyDescent="0.2">
      <c r="A75" s="116"/>
      <c r="B75" s="111"/>
      <c r="C75" s="51" t="s">
        <v>66</v>
      </c>
      <c r="D75" s="1">
        <f>E75+F75+G75+H75+I75+J75</f>
        <v>962.7</v>
      </c>
      <c r="E75" s="1">
        <v>962.7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5" ht="30.75" customHeight="1" x14ac:dyDescent="0.2">
      <c r="A76" s="116"/>
      <c r="B76" s="111"/>
      <c r="C76" s="93" t="s">
        <v>80</v>
      </c>
      <c r="D76" s="80">
        <f>E76</f>
        <v>962.7</v>
      </c>
      <c r="E76" s="80">
        <v>962.7</v>
      </c>
      <c r="F76" s="80">
        <v>0</v>
      </c>
      <c r="G76" s="80">
        <v>0</v>
      </c>
      <c r="H76" s="80">
        <v>0</v>
      </c>
      <c r="I76" s="80">
        <v>0</v>
      </c>
      <c r="J76" s="80">
        <v>0</v>
      </c>
      <c r="K76" s="1">
        <v>0</v>
      </c>
      <c r="L76" s="80">
        <v>0</v>
      </c>
      <c r="M76" s="80">
        <v>0</v>
      </c>
      <c r="N76" s="80">
        <v>0</v>
      </c>
      <c r="O76" s="1">
        <v>0</v>
      </c>
    </row>
    <row r="77" spans="1:15" ht="18.75" customHeight="1" x14ac:dyDescent="0.2">
      <c r="A77" s="116"/>
      <c r="B77" s="111"/>
      <c r="C77" s="51" t="s">
        <v>13</v>
      </c>
      <c r="D77" s="1">
        <f>E77+F77+G77+H77+I77+J77</f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5" ht="15.75" x14ac:dyDescent="0.2">
      <c r="A78" s="116" t="s">
        <v>101</v>
      </c>
      <c r="B78" s="137" t="s">
        <v>69</v>
      </c>
      <c r="C78" s="51" t="s">
        <v>7</v>
      </c>
      <c r="D78" s="1">
        <f t="shared" ref="D78:I78" si="39">D79+D80+D81+D83</f>
        <v>79.5</v>
      </c>
      <c r="E78" s="1">
        <f t="shared" si="39"/>
        <v>79.5</v>
      </c>
      <c r="F78" s="1">
        <f t="shared" si="39"/>
        <v>0</v>
      </c>
      <c r="G78" s="1">
        <f t="shared" si="39"/>
        <v>0</v>
      </c>
      <c r="H78" s="1">
        <f t="shared" si="39"/>
        <v>0</v>
      </c>
      <c r="I78" s="1">
        <f t="shared" si="39"/>
        <v>0</v>
      </c>
      <c r="J78" s="1">
        <f t="shared" ref="J78:O78" si="40">J79+J80+J81+J83</f>
        <v>0</v>
      </c>
      <c r="K78" s="1">
        <f t="shared" si="40"/>
        <v>0</v>
      </c>
      <c r="L78" s="1">
        <f t="shared" si="40"/>
        <v>0</v>
      </c>
      <c r="M78" s="1">
        <f t="shared" si="40"/>
        <v>0</v>
      </c>
      <c r="N78" s="1">
        <f t="shared" si="40"/>
        <v>0</v>
      </c>
      <c r="O78" s="1">
        <f t="shared" si="40"/>
        <v>0</v>
      </c>
    </row>
    <row r="79" spans="1:15" ht="18.75" customHeight="1" x14ac:dyDescent="0.2">
      <c r="A79" s="116"/>
      <c r="B79" s="138"/>
      <c r="C79" s="51" t="s">
        <v>10</v>
      </c>
      <c r="D79" s="1">
        <f>E79+F79+G79+H79+I79+J79</f>
        <v>0</v>
      </c>
      <c r="E79" s="1">
        <f>F79+G79+H79+I79+J79</f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5" ht="16.5" customHeight="1" x14ac:dyDescent="0.2">
      <c r="A80" s="116"/>
      <c r="B80" s="138"/>
      <c r="C80" s="51" t="s">
        <v>11</v>
      </c>
      <c r="D80" s="1">
        <f>E80+F80+G80+H80+I80+J80</f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15" ht="31.5" x14ac:dyDescent="0.2">
      <c r="A81" s="116"/>
      <c r="B81" s="138"/>
      <c r="C81" s="51" t="s">
        <v>66</v>
      </c>
      <c r="D81" s="1">
        <f>E81+F81+G81+H81+I81+J81</f>
        <v>79.5</v>
      </c>
      <c r="E81" s="1">
        <v>79.5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15" ht="30.75" customHeight="1" x14ac:dyDescent="0.2">
      <c r="A82" s="116"/>
      <c r="B82" s="138"/>
      <c r="C82" s="93" t="s">
        <v>80</v>
      </c>
      <c r="D82" s="80">
        <f>E82</f>
        <v>79.5</v>
      </c>
      <c r="E82" s="80">
        <v>79.5</v>
      </c>
      <c r="F82" s="80">
        <v>0</v>
      </c>
      <c r="G82" s="80">
        <v>0</v>
      </c>
      <c r="H82" s="80">
        <v>0</v>
      </c>
      <c r="I82" s="80">
        <v>0</v>
      </c>
      <c r="J82" s="80">
        <v>0</v>
      </c>
      <c r="K82" s="1">
        <v>0</v>
      </c>
      <c r="L82" s="80">
        <v>0</v>
      </c>
      <c r="M82" s="80">
        <v>0</v>
      </c>
      <c r="N82" s="80">
        <v>0</v>
      </c>
      <c r="O82" s="1">
        <v>0</v>
      </c>
    </row>
    <row r="83" spans="1:15" ht="19.5" customHeight="1" x14ac:dyDescent="0.2">
      <c r="A83" s="116"/>
      <c r="B83" s="139"/>
      <c r="C83" s="51" t="s">
        <v>13</v>
      </c>
      <c r="D83" s="1">
        <f>E83+F83+G83+H83+I83+J83</f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15" ht="15.75" x14ac:dyDescent="0.2">
      <c r="A84" s="116" t="s">
        <v>102</v>
      </c>
      <c r="B84" s="111" t="s">
        <v>71</v>
      </c>
      <c r="C84" s="51" t="s">
        <v>7</v>
      </c>
      <c r="D84" s="1">
        <f t="shared" ref="D84:K84" si="41">D86+D87+D88+D90</f>
        <v>31.7</v>
      </c>
      <c r="E84" s="1">
        <f t="shared" si="41"/>
        <v>31.7</v>
      </c>
      <c r="F84" s="1">
        <f t="shared" si="41"/>
        <v>0</v>
      </c>
      <c r="G84" s="1">
        <f t="shared" si="41"/>
        <v>0</v>
      </c>
      <c r="H84" s="1">
        <f t="shared" si="41"/>
        <v>0</v>
      </c>
      <c r="I84" s="1">
        <f t="shared" si="41"/>
        <v>0</v>
      </c>
      <c r="J84" s="1">
        <f t="shared" si="41"/>
        <v>0</v>
      </c>
      <c r="K84" s="1">
        <f t="shared" si="41"/>
        <v>0</v>
      </c>
      <c r="L84" s="1">
        <f>L86+L87+L88+L90</f>
        <v>0</v>
      </c>
      <c r="M84" s="1">
        <f>M86+M87+M88+M90</f>
        <v>0</v>
      </c>
      <c r="N84" s="1">
        <f>N86+N87+N88+N90</f>
        <v>0</v>
      </c>
      <c r="O84" s="1">
        <f>O86+O87+O88+O90</f>
        <v>0</v>
      </c>
    </row>
    <row r="85" spans="1:15" ht="31.5" x14ac:dyDescent="0.2">
      <c r="A85" s="116"/>
      <c r="B85" s="111"/>
      <c r="C85" s="93" t="s">
        <v>80</v>
      </c>
      <c r="D85" s="80">
        <f>E85</f>
        <v>31.7</v>
      </c>
      <c r="E85" s="80">
        <f>E89</f>
        <v>31.7</v>
      </c>
      <c r="F85" s="80">
        <v>0</v>
      </c>
      <c r="G85" s="80">
        <v>0</v>
      </c>
      <c r="H85" s="80">
        <v>0</v>
      </c>
      <c r="I85" s="80">
        <v>0</v>
      </c>
      <c r="J85" s="80">
        <v>0</v>
      </c>
      <c r="K85" s="80">
        <v>0</v>
      </c>
      <c r="L85" s="80">
        <v>0</v>
      </c>
      <c r="M85" s="80">
        <v>0</v>
      </c>
      <c r="N85" s="80">
        <v>0</v>
      </c>
      <c r="O85" s="80">
        <v>0</v>
      </c>
    </row>
    <row r="86" spans="1:15" ht="15.75" x14ac:dyDescent="0.2">
      <c r="A86" s="116"/>
      <c r="B86" s="111"/>
      <c r="C86" s="51" t="s">
        <v>10</v>
      </c>
      <c r="D86" s="1">
        <f>E86+F86+G86+H86+I86+J86</f>
        <v>0</v>
      </c>
      <c r="E86" s="1">
        <f>F86+G86+H86+I86+J86</f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15" ht="15.75" x14ac:dyDescent="0.2">
      <c r="A87" s="116"/>
      <c r="B87" s="111"/>
      <c r="C87" s="51" t="s">
        <v>11</v>
      </c>
      <c r="D87" s="1">
        <f>E87+F87+G87+H87+I87+J87</f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</row>
    <row r="88" spans="1:15" ht="32.25" customHeight="1" x14ac:dyDescent="0.2">
      <c r="A88" s="116"/>
      <c r="B88" s="111"/>
      <c r="C88" s="51" t="s">
        <v>66</v>
      </c>
      <c r="D88" s="1">
        <f>E88+F88+G88+H88+I88+J88</f>
        <v>31.7</v>
      </c>
      <c r="E88" s="1">
        <v>31.7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15" ht="31.5" customHeight="1" x14ac:dyDescent="0.2">
      <c r="A89" s="116"/>
      <c r="B89" s="111"/>
      <c r="C89" s="93" t="s">
        <v>80</v>
      </c>
      <c r="D89" s="80">
        <f>E89</f>
        <v>31.7</v>
      </c>
      <c r="E89" s="80">
        <v>31.7</v>
      </c>
      <c r="F89" s="80">
        <v>0</v>
      </c>
      <c r="G89" s="80">
        <v>0</v>
      </c>
      <c r="H89" s="80">
        <v>0</v>
      </c>
      <c r="I89" s="80">
        <v>0</v>
      </c>
      <c r="J89" s="80">
        <v>0</v>
      </c>
      <c r="K89" s="1">
        <v>0</v>
      </c>
      <c r="L89" s="80">
        <v>0</v>
      </c>
      <c r="M89" s="80">
        <v>0</v>
      </c>
      <c r="N89" s="80">
        <v>0</v>
      </c>
      <c r="O89" s="1">
        <v>0</v>
      </c>
    </row>
    <row r="90" spans="1:15" ht="18" customHeight="1" x14ac:dyDescent="0.2">
      <c r="A90" s="116"/>
      <c r="B90" s="111"/>
      <c r="C90" s="51" t="s">
        <v>13</v>
      </c>
      <c r="D90" s="1">
        <f>E90+F90+G90+H90+I90+J90</f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15" ht="15.75" x14ac:dyDescent="0.2">
      <c r="A91" s="116" t="s">
        <v>103</v>
      </c>
      <c r="B91" s="116" t="s">
        <v>209</v>
      </c>
      <c r="C91" s="51" t="s">
        <v>7</v>
      </c>
      <c r="D91" s="1">
        <f t="shared" ref="D91:K91" si="42">D92+D93+D94+D96</f>
        <v>7.8</v>
      </c>
      <c r="E91" s="1">
        <f t="shared" si="42"/>
        <v>7.8</v>
      </c>
      <c r="F91" s="1">
        <f t="shared" si="42"/>
        <v>0</v>
      </c>
      <c r="G91" s="1">
        <f t="shared" si="42"/>
        <v>0</v>
      </c>
      <c r="H91" s="1">
        <f t="shared" si="42"/>
        <v>0</v>
      </c>
      <c r="I91" s="1">
        <f t="shared" si="42"/>
        <v>0</v>
      </c>
      <c r="J91" s="1">
        <f t="shared" si="42"/>
        <v>0</v>
      </c>
      <c r="K91" s="1">
        <f t="shared" si="42"/>
        <v>0</v>
      </c>
      <c r="L91" s="1">
        <f>L93+L94+L95+L97</f>
        <v>0</v>
      </c>
      <c r="M91" s="1">
        <f>M93+M94+M95+M97</f>
        <v>0</v>
      </c>
      <c r="N91" s="1">
        <f>N93+N94+N95+N97</f>
        <v>0</v>
      </c>
      <c r="O91" s="1">
        <f>O93+O94+O95+O97</f>
        <v>0</v>
      </c>
    </row>
    <row r="92" spans="1:15" ht="15.75" x14ac:dyDescent="0.2">
      <c r="A92" s="116"/>
      <c r="B92" s="116"/>
      <c r="C92" s="51" t="s">
        <v>10</v>
      </c>
      <c r="D92" s="1">
        <f>E92+F92+G92+H92+I92+J92</f>
        <v>0</v>
      </c>
      <c r="E92" s="1">
        <f>F92+G92+H92+I92+J92</f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80">
        <v>0</v>
      </c>
      <c r="M92" s="80">
        <v>0</v>
      </c>
      <c r="N92" s="80">
        <v>0</v>
      </c>
      <c r="O92" s="80">
        <v>0</v>
      </c>
    </row>
    <row r="93" spans="1:15" ht="18" customHeight="1" x14ac:dyDescent="0.2">
      <c r="A93" s="116"/>
      <c r="B93" s="116"/>
      <c r="C93" s="51" t="s">
        <v>11</v>
      </c>
      <c r="D93" s="1">
        <f>E93+F93+G93+H93+I93+J93</f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15" ht="31.5" x14ac:dyDescent="0.2">
      <c r="A94" s="116"/>
      <c r="B94" s="116"/>
      <c r="C94" s="51" t="s">
        <v>66</v>
      </c>
      <c r="D94" s="1">
        <f>E94+F94+G94+H94+I94+J94</f>
        <v>7.8</v>
      </c>
      <c r="E94" s="1">
        <v>7.8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</row>
    <row r="95" spans="1:15" ht="31.5" customHeight="1" x14ac:dyDescent="0.2">
      <c r="A95" s="116"/>
      <c r="B95" s="116"/>
      <c r="C95" s="93" t="s">
        <v>80</v>
      </c>
      <c r="D95" s="80">
        <f>E95</f>
        <v>7.8</v>
      </c>
      <c r="E95" s="80">
        <v>7.8</v>
      </c>
      <c r="F95" s="80">
        <v>0</v>
      </c>
      <c r="G95" s="80">
        <v>0</v>
      </c>
      <c r="H95" s="80">
        <v>0</v>
      </c>
      <c r="I95" s="80">
        <v>0</v>
      </c>
      <c r="J95" s="80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</row>
    <row r="96" spans="1:15" ht="18" customHeight="1" x14ac:dyDescent="0.2">
      <c r="A96" s="116"/>
      <c r="B96" s="116"/>
      <c r="C96" s="51" t="s">
        <v>13</v>
      </c>
      <c r="D96" s="1">
        <f t="shared" ref="D96:D104" si="43">E96+F96+G96+H96+I96+J96</f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80">
        <v>0</v>
      </c>
      <c r="M96" s="80">
        <v>0</v>
      </c>
      <c r="N96" s="80">
        <v>0</v>
      </c>
      <c r="O96" s="1">
        <v>0</v>
      </c>
    </row>
    <row r="97" spans="1:15" ht="15.75" x14ac:dyDescent="0.2">
      <c r="A97" s="116" t="s">
        <v>104</v>
      </c>
      <c r="B97" s="111" t="s">
        <v>235</v>
      </c>
      <c r="C97" s="51" t="s">
        <v>7</v>
      </c>
      <c r="D97" s="1">
        <f t="shared" si="43"/>
        <v>12272.3</v>
      </c>
      <c r="E97" s="1">
        <f t="shared" ref="E97:K97" si="44">E98+E99+E101+E102</f>
        <v>12243.8</v>
      </c>
      <c r="F97" s="1">
        <f t="shared" si="44"/>
        <v>17.5</v>
      </c>
      <c r="G97" s="1">
        <f t="shared" si="44"/>
        <v>11</v>
      </c>
      <c r="H97" s="1">
        <f t="shared" si="44"/>
        <v>0</v>
      </c>
      <c r="I97" s="1">
        <f t="shared" si="44"/>
        <v>0</v>
      </c>
      <c r="J97" s="1">
        <f t="shared" si="44"/>
        <v>0</v>
      </c>
      <c r="K97" s="1">
        <f t="shared" si="44"/>
        <v>0</v>
      </c>
      <c r="L97" s="1">
        <v>0</v>
      </c>
      <c r="M97" s="1">
        <v>0</v>
      </c>
      <c r="N97" s="1">
        <v>0</v>
      </c>
      <c r="O97" s="1">
        <v>0</v>
      </c>
    </row>
    <row r="98" spans="1:15" ht="15.75" x14ac:dyDescent="0.2">
      <c r="A98" s="121"/>
      <c r="B98" s="111"/>
      <c r="C98" s="51" t="s">
        <v>10</v>
      </c>
      <c r="D98" s="1">
        <f t="shared" si="43"/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ht="31.5" x14ac:dyDescent="0.2">
      <c r="A99" s="121"/>
      <c r="B99" s="111"/>
      <c r="C99" s="51" t="s">
        <v>70</v>
      </c>
      <c r="D99" s="1">
        <f t="shared" si="43"/>
        <v>9842.7999999999993</v>
      </c>
      <c r="E99" s="1">
        <v>9842.7999999999993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</row>
    <row r="100" spans="1:15" ht="31.5" customHeight="1" x14ac:dyDescent="0.2">
      <c r="A100" s="121"/>
      <c r="B100" s="111"/>
      <c r="C100" s="93" t="s">
        <v>82</v>
      </c>
      <c r="D100" s="80">
        <f t="shared" si="43"/>
        <v>9842.7999999999993</v>
      </c>
      <c r="E100" s="80">
        <v>9842.7999999999993</v>
      </c>
      <c r="F100" s="80">
        <v>0</v>
      </c>
      <c r="G100" s="80">
        <v>0</v>
      </c>
      <c r="H100" s="80">
        <v>0</v>
      </c>
      <c r="I100" s="80">
        <v>0</v>
      </c>
      <c r="J100" s="80">
        <v>0</v>
      </c>
      <c r="K100" s="1">
        <v>0</v>
      </c>
      <c r="L100" s="80">
        <v>0</v>
      </c>
      <c r="M100" s="80">
        <v>0</v>
      </c>
      <c r="N100" s="80">
        <v>0</v>
      </c>
      <c r="O100" s="1">
        <v>0</v>
      </c>
    </row>
    <row r="101" spans="1:15" ht="16.5" customHeight="1" x14ac:dyDescent="0.2">
      <c r="A101" s="121"/>
      <c r="B101" s="111"/>
      <c r="C101" s="51" t="s">
        <v>12</v>
      </c>
      <c r="D101" s="1">
        <f t="shared" si="43"/>
        <v>2429.5</v>
      </c>
      <c r="E101" s="1">
        <v>2401</v>
      </c>
      <c r="F101" s="1">
        <v>17.5</v>
      </c>
      <c r="G101" s="1">
        <v>11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</row>
    <row r="102" spans="1:15" ht="18.75" customHeight="1" x14ac:dyDescent="0.2">
      <c r="A102" s="121"/>
      <c r="B102" s="111"/>
      <c r="C102" s="51" t="s">
        <v>13</v>
      </c>
      <c r="D102" s="1">
        <f t="shared" si="43"/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</row>
    <row r="103" spans="1:15" ht="15.75" x14ac:dyDescent="0.2">
      <c r="A103" s="105" t="s">
        <v>105</v>
      </c>
      <c r="B103" s="137" t="s">
        <v>140</v>
      </c>
      <c r="C103" s="51" t="s">
        <v>7</v>
      </c>
      <c r="D103" s="1">
        <f t="shared" si="43"/>
        <v>1053.9000000000001</v>
      </c>
      <c r="E103" s="1">
        <f>E106+E105+E107+E109</f>
        <v>1053.9000000000001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</row>
    <row r="104" spans="1:15" ht="35.25" customHeight="1" x14ac:dyDescent="0.2">
      <c r="A104" s="106"/>
      <c r="B104" s="138"/>
      <c r="C104" s="93" t="s">
        <v>80</v>
      </c>
      <c r="D104" s="80">
        <f t="shared" si="43"/>
        <v>1053.9000000000001</v>
      </c>
      <c r="E104" s="80">
        <f>E108</f>
        <v>1053.9000000000001</v>
      </c>
      <c r="F104" s="80">
        <v>0</v>
      </c>
      <c r="G104" s="80">
        <v>0</v>
      </c>
      <c r="H104" s="80">
        <v>0</v>
      </c>
      <c r="I104" s="80">
        <v>0</v>
      </c>
      <c r="J104" s="80">
        <v>0</v>
      </c>
      <c r="K104" s="80">
        <v>0</v>
      </c>
      <c r="L104" s="80">
        <v>0</v>
      </c>
      <c r="M104" s="80">
        <v>0</v>
      </c>
      <c r="N104" s="80">
        <v>0</v>
      </c>
      <c r="O104" s="80">
        <v>0</v>
      </c>
    </row>
    <row r="105" spans="1:15" ht="15.75" x14ac:dyDescent="0.2">
      <c r="A105" s="135"/>
      <c r="B105" s="138"/>
      <c r="C105" s="51" t="s">
        <v>10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</row>
    <row r="106" spans="1:15" ht="15.75" x14ac:dyDescent="0.2">
      <c r="A106" s="135"/>
      <c r="B106" s="138"/>
      <c r="C106" s="51" t="s">
        <v>11</v>
      </c>
      <c r="D106" s="80">
        <f>E106+F106+G106+H106+I106+J106</f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</row>
    <row r="107" spans="1:15" ht="31.5" x14ac:dyDescent="0.2">
      <c r="A107" s="135"/>
      <c r="B107" s="138"/>
      <c r="C107" s="51" t="s">
        <v>66</v>
      </c>
      <c r="D107" s="1">
        <f>E107+F107+G107+H107+I107+J107</f>
        <v>1053.9000000000001</v>
      </c>
      <c r="E107" s="1">
        <f>E108</f>
        <v>1053.9000000000001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</row>
    <row r="108" spans="1:15" ht="31.5" customHeight="1" x14ac:dyDescent="0.2">
      <c r="A108" s="135"/>
      <c r="B108" s="138"/>
      <c r="C108" s="93" t="s">
        <v>80</v>
      </c>
      <c r="D108" s="80">
        <f>E108+F108+G108+H108+I108+J108</f>
        <v>1053.9000000000001</v>
      </c>
      <c r="E108" s="80">
        <v>1053.9000000000001</v>
      </c>
      <c r="F108" s="80">
        <v>0</v>
      </c>
      <c r="G108" s="80">
        <v>0</v>
      </c>
      <c r="H108" s="80">
        <v>0</v>
      </c>
      <c r="I108" s="80">
        <v>0</v>
      </c>
      <c r="J108" s="80">
        <v>0</v>
      </c>
      <c r="K108" s="1">
        <v>0</v>
      </c>
      <c r="L108" s="80">
        <v>0</v>
      </c>
      <c r="M108" s="80">
        <v>0</v>
      </c>
      <c r="N108" s="80">
        <v>0</v>
      </c>
      <c r="O108" s="1">
        <v>0</v>
      </c>
    </row>
    <row r="109" spans="1:15" ht="18" customHeight="1" x14ac:dyDescent="0.2">
      <c r="A109" s="136"/>
      <c r="B109" s="139"/>
      <c r="C109" s="51" t="s">
        <v>13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</row>
    <row r="110" spans="1:15" ht="15.75" x14ac:dyDescent="0.2">
      <c r="A110" s="116" t="s">
        <v>106</v>
      </c>
      <c r="B110" s="105" t="s">
        <v>73</v>
      </c>
      <c r="C110" s="51" t="s">
        <v>7</v>
      </c>
      <c r="D110" s="1">
        <f>E110+F110+G110+H110+I110+J110</f>
        <v>92.2</v>
      </c>
      <c r="E110" s="1">
        <f t="shared" ref="E110:O110" si="45">E111</f>
        <v>92.2</v>
      </c>
      <c r="F110" s="1">
        <f t="shared" si="45"/>
        <v>0</v>
      </c>
      <c r="G110" s="1">
        <f t="shared" si="45"/>
        <v>0</v>
      </c>
      <c r="H110" s="1">
        <f t="shared" si="45"/>
        <v>0</v>
      </c>
      <c r="I110" s="1">
        <f t="shared" si="45"/>
        <v>0</v>
      </c>
      <c r="J110" s="1">
        <f t="shared" si="45"/>
        <v>0</v>
      </c>
      <c r="K110" s="1">
        <f t="shared" si="45"/>
        <v>0</v>
      </c>
      <c r="L110" s="1">
        <f t="shared" si="45"/>
        <v>0</v>
      </c>
      <c r="M110" s="1">
        <f t="shared" si="45"/>
        <v>0</v>
      </c>
      <c r="N110" s="1">
        <f t="shared" si="45"/>
        <v>0</v>
      </c>
      <c r="O110" s="1">
        <f t="shared" si="45"/>
        <v>0</v>
      </c>
    </row>
    <row r="111" spans="1:15" ht="31.5" customHeight="1" x14ac:dyDescent="0.2">
      <c r="A111" s="116"/>
      <c r="B111" s="106"/>
      <c r="C111" s="93" t="s">
        <v>80</v>
      </c>
      <c r="D111" s="80">
        <f>E111+F111+G111+H111+I111+J111</f>
        <v>92.2</v>
      </c>
      <c r="E111" s="80">
        <f t="shared" ref="E111:K111" si="46">E115</f>
        <v>92.2</v>
      </c>
      <c r="F111" s="80">
        <f t="shared" si="46"/>
        <v>0</v>
      </c>
      <c r="G111" s="80">
        <f t="shared" si="46"/>
        <v>0</v>
      </c>
      <c r="H111" s="80">
        <f t="shared" si="46"/>
        <v>0</v>
      </c>
      <c r="I111" s="80">
        <f t="shared" si="46"/>
        <v>0</v>
      </c>
      <c r="J111" s="80">
        <f t="shared" si="46"/>
        <v>0</v>
      </c>
      <c r="K111" s="80">
        <f t="shared" si="46"/>
        <v>0</v>
      </c>
      <c r="L111" s="80">
        <f>L115</f>
        <v>0</v>
      </c>
      <c r="M111" s="80">
        <f>M115</f>
        <v>0</v>
      </c>
      <c r="N111" s="80">
        <f>N115</f>
        <v>0</v>
      </c>
      <c r="O111" s="80">
        <f>O115</f>
        <v>0</v>
      </c>
    </row>
    <row r="112" spans="1:15" ht="15.75" x14ac:dyDescent="0.2">
      <c r="A112" s="121"/>
      <c r="B112" s="106"/>
      <c r="C112" s="51" t="s">
        <v>10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</row>
    <row r="113" spans="1:15" ht="15.75" x14ac:dyDescent="0.2">
      <c r="A113" s="121"/>
      <c r="B113" s="106"/>
      <c r="C113" s="51" t="s">
        <v>11</v>
      </c>
      <c r="D113" s="1">
        <f>E113+F113+G113+H113+I113+J113</f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</row>
    <row r="114" spans="1:15" ht="31.5" x14ac:dyDescent="0.2">
      <c r="A114" s="121"/>
      <c r="B114" s="106"/>
      <c r="C114" s="51" t="s">
        <v>66</v>
      </c>
      <c r="D114" s="1">
        <f>E114+F114+G114+H114+I114+J114</f>
        <v>92.2</v>
      </c>
      <c r="E114" s="1">
        <f>E115</f>
        <v>92.2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</row>
    <row r="115" spans="1:15" ht="31.5" customHeight="1" x14ac:dyDescent="0.2">
      <c r="A115" s="121"/>
      <c r="B115" s="106"/>
      <c r="C115" s="93" t="s">
        <v>80</v>
      </c>
      <c r="D115" s="80">
        <f>E115</f>
        <v>92.2</v>
      </c>
      <c r="E115" s="80">
        <v>92.2</v>
      </c>
      <c r="F115" s="80">
        <v>0</v>
      </c>
      <c r="G115" s="80">
        <v>0</v>
      </c>
      <c r="H115" s="80">
        <v>0</v>
      </c>
      <c r="I115" s="80">
        <v>0</v>
      </c>
      <c r="J115" s="80">
        <v>0</v>
      </c>
      <c r="K115" s="1">
        <v>0</v>
      </c>
      <c r="L115" s="80">
        <v>0</v>
      </c>
      <c r="M115" s="80">
        <v>0</v>
      </c>
      <c r="N115" s="80">
        <v>0</v>
      </c>
      <c r="O115" s="1">
        <v>0</v>
      </c>
    </row>
    <row r="116" spans="1:15" ht="18.75" customHeight="1" x14ac:dyDescent="0.2">
      <c r="A116" s="121"/>
      <c r="B116" s="107"/>
      <c r="C116" s="51" t="s">
        <v>13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ht="15.75" x14ac:dyDescent="0.2">
      <c r="A117" s="116" t="s">
        <v>107</v>
      </c>
      <c r="B117" s="116" t="s">
        <v>78</v>
      </c>
      <c r="C117" s="51" t="s">
        <v>7</v>
      </c>
      <c r="D117" s="1">
        <f>E117+F117+G117+H117+I117+J117</f>
        <v>1186.7</v>
      </c>
      <c r="E117" s="1">
        <f t="shared" ref="E117:O117" si="47">E118</f>
        <v>1186.7</v>
      </c>
      <c r="F117" s="1">
        <f t="shared" si="47"/>
        <v>0</v>
      </c>
      <c r="G117" s="1">
        <f t="shared" si="47"/>
        <v>0</v>
      </c>
      <c r="H117" s="1">
        <f t="shared" si="47"/>
        <v>0</v>
      </c>
      <c r="I117" s="1">
        <f t="shared" si="47"/>
        <v>0</v>
      </c>
      <c r="J117" s="1">
        <f t="shared" si="47"/>
        <v>0</v>
      </c>
      <c r="K117" s="1">
        <f t="shared" si="47"/>
        <v>0</v>
      </c>
      <c r="L117" s="1">
        <f t="shared" si="47"/>
        <v>0</v>
      </c>
      <c r="M117" s="1">
        <f t="shared" si="47"/>
        <v>0</v>
      </c>
      <c r="N117" s="1">
        <f t="shared" si="47"/>
        <v>0</v>
      </c>
      <c r="O117" s="1">
        <f t="shared" si="47"/>
        <v>0</v>
      </c>
    </row>
    <row r="118" spans="1:15" ht="31.5" x14ac:dyDescent="0.2">
      <c r="A118" s="116"/>
      <c r="B118" s="116"/>
      <c r="C118" s="93" t="s">
        <v>80</v>
      </c>
      <c r="D118" s="80">
        <f>E118+F118+G118+H118+I118+J118</f>
        <v>1186.7</v>
      </c>
      <c r="E118" s="80">
        <f t="shared" ref="E118:K118" si="48">E121+E123</f>
        <v>1186.7</v>
      </c>
      <c r="F118" s="80">
        <f t="shared" si="48"/>
        <v>0</v>
      </c>
      <c r="G118" s="80">
        <f t="shared" si="48"/>
        <v>0</v>
      </c>
      <c r="H118" s="80">
        <f t="shared" si="48"/>
        <v>0</v>
      </c>
      <c r="I118" s="80">
        <f t="shared" si="48"/>
        <v>0</v>
      </c>
      <c r="J118" s="80">
        <f t="shared" si="48"/>
        <v>0</v>
      </c>
      <c r="K118" s="80">
        <f t="shared" si="48"/>
        <v>0</v>
      </c>
      <c r="L118" s="80">
        <f>L121+L123</f>
        <v>0</v>
      </c>
      <c r="M118" s="80">
        <f>M121+M123</f>
        <v>0</v>
      </c>
      <c r="N118" s="80">
        <f>N121+N123</f>
        <v>0</v>
      </c>
      <c r="O118" s="80">
        <f>O121+O123</f>
        <v>0</v>
      </c>
    </row>
    <row r="119" spans="1:15" ht="15.75" x14ac:dyDescent="0.2">
      <c r="A119" s="121"/>
      <c r="B119" s="116"/>
      <c r="C119" s="51" t="s">
        <v>10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</row>
    <row r="120" spans="1:15" ht="31.5" x14ac:dyDescent="0.2">
      <c r="A120" s="121"/>
      <c r="B120" s="116"/>
      <c r="C120" s="51" t="s">
        <v>70</v>
      </c>
      <c r="D120" s="1">
        <f>E120+F120+G120+H120+I120+J120</f>
        <v>619.70000000000005</v>
      </c>
      <c r="E120" s="1">
        <f t="shared" ref="E120:N120" si="49">E121</f>
        <v>619.70000000000005</v>
      </c>
      <c r="F120" s="1">
        <f t="shared" si="49"/>
        <v>0</v>
      </c>
      <c r="G120" s="1">
        <f t="shared" si="49"/>
        <v>0</v>
      </c>
      <c r="H120" s="1">
        <f t="shared" si="49"/>
        <v>0</v>
      </c>
      <c r="I120" s="1">
        <f t="shared" si="49"/>
        <v>0</v>
      </c>
      <c r="J120" s="1">
        <f t="shared" si="49"/>
        <v>0</v>
      </c>
      <c r="K120" s="1">
        <v>0</v>
      </c>
      <c r="L120" s="1">
        <f t="shared" si="49"/>
        <v>0</v>
      </c>
      <c r="M120" s="1">
        <f t="shared" si="49"/>
        <v>0</v>
      </c>
      <c r="N120" s="1">
        <f t="shared" si="49"/>
        <v>0</v>
      </c>
      <c r="O120" s="1">
        <v>0</v>
      </c>
    </row>
    <row r="121" spans="1:15" ht="31.5" x14ac:dyDescent="0.2">
      <c r="A121" s="121"/>
      <c r="B121" s="116"/>
      <c r="C121" s="93" t="s">
        <v>80</v>
      </c>
      <c r="D121" s="80">
        <f>E121+F121+G121+H121+I121+J121</f>
        <v>619.70000000000005</v>
      </c>
      <c r="E121" s="80">
        <v>619.70000000000005</v>
      </c>
      <c r="F121" s="80">
        <v>0</v>
      </c>
      <c r="G121" s="80">
        <v>0</v>
      </c>
      <c r="H121" s="80">
        <v>0</v>
      </c>
      <c r="I121" s="80">
        <v>0</v>
      </c>
      <c r="J121" s="80">
        <v>0</v>
      </c>
      <c r="K121" s="1">
        <v>0</v>
      </c>
      <c r="L121" s="80">
        <v>0</v>
      </c>
      <c r="M121" s="80">
        <v>0</v>
      </c>
      <c r="N121" s="80">
        <v>0</v>
      </c>
      <c r="O121" s="1">
        <v>0</v>
      </c>
    </row>
    <row r="122" spans="1:15" ht="31.5" x14ac:dyDescent="0.2">
      <c r="A122" s="121"/>
      <c r="B122" s="116"/>
      <c r="C122" s="51" t="s">
        <v>66</v>
      </c>
      <c r="D122" s="1">
        <f>E122+F122+G122+H122+I122+J122</f>
        <v>567</v>
      </c>
      <c r="E122" s="1">
        <v>567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</row>
    <row r="123" spans="1:15" ht="31.5" x14ac:dyDescent="0.2">
      <c r="A123" s="121"/>
      <c r="B123" s="116"/>
      <c r="C123" s="93" t="s">
        <v>80</v>
      </c>
      <c r="D123" s="80">
        <f>E123</f>
        <v>567</v>
      </c>
      <c r="E123" s="80">
        <v>567</v>
      </c>
      <c r="F123" s="80">
        <v>0</v>
      </c>
      <c r="G123" s="80">
        <v>0</v>
      </c>
      <c r="H123" s="80">
        <v>0</v>
      </c>
      <c r="I123" s="80">
        <v>0</v>
      </c>
      <c r="J123" s="80">
        <v>0</v>
      </c>
      <c r="K123" s="1">
        <v>0</v>
      </c>
      <c r="L123" s="80">
        <v>0</v>
      </c>
      <c r="M123" s="80">
        <v>0</v>
      </c>
      <c r="N123" s="80">
        <v>0</v>
      </c>
      <c r="O123" s="1">
        <v>0</v>
      </c>
    </row>
    <row r="124" spans="1:15" ht="18" customHeight="1" x14ac:dyDescent="0.2">
      <c r="A124" s="121"/>
      <c r="B124" s="116"/>
      <c r="C124" s="51" t="s">
        <v>13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</row>
    <row r="125" spans="1:15" ht="15.75" x14ac:dyDescent="0.2">
      <c r="A125" s="105" t="s">
        <v>108</v>
      </c>
      <c r="B125" s="111" t="s">
        <v>141</v>
      </c>
      <c r="C125" s="51" t="s">
        <v>7</v>
      </c>
      <c r="D125" s="1">
        <f>E125+F125+G125+H125+I125+J125</f>
        <v>25000</v>
      </c>
      <c r="E125" s="1">
        <f>E127+E128+E131+E133</f>
        <v>25000</v>
      </c>
      <c r="F125" s="1">
        <f t="shared" ref="F125:K125" si="50">F127+F128+F131+F133</f>
        <v>0</v>
      </c>
      <c r="G125" s="1">
        <f t="shared" si="50"/>
        <v>0</v>
      </c>
      <c r="H125" s="1">
        <f t="shared" si="50"/>
        <v>0</v>
      </c>
      <c r="I125" s="1">
        <f t="shared" si="50"/>
        <v>0</v>
      </c>
      <c r="J125" s="1">
        <f t="shared" si="50"/>
        <v>0</v>
      </c>
      <c r="K125" s="1">
        <f t="shared" si="50"/>
        <v>0</v>
      </c>
      <c r="L125" s="1">
        <f>L127+L128+L131+L133</f>
        <v>0</v>
      </c>
      <c r="M125" s="1">
        <f>M127+M128+M131+M133</f>
        <v>0</v>
      </c>
      <c r="N125" s="1">
        <f>N127+N128+N131+N133</f>
        <v>0</v>
      </c>
      <c r="O125" s="1">
        <f>O127+O128+O131+O133</f>
        <v>0</v>
      </c>
    </row>
    <row r="126" spans="1:15" ht="31.5" x14ac:dyDescent="0.2">
      <c r="A126" s="106"/>
      <c r="B126" s="111"/>
      <c r="C126" s="93" t="s">
        <v>80</v>
      </c>
      <c r="D126" s="80">
        <f>E126+F126+G126+H126+I126+J126</f>
        <v>15579.7</v>
      </c>
      <c r="E126" s="80">
        <f>E130+E132</f>
        <v>15579.7</v>
      </c>
      <c r="F126" s="80">
        <f t="shared" ref="F126:K126" si="51">F130+F132</f>
        <v>0</v>
      </c>
      <c r="G126" s="80">
        <f t="shared" si="51"/>
        <v>0</v>
      </c>
      <c r="H126" s="80">
        <f t="shared" si="51"/>
        <v>0</v>
      </c>
      <c r="I126" s="80">
        <f t="shared" si="51"/>
        <v>0</v>
      </c>
      <c r="J126" s="80">
        <f t="shared" si="51"/>
        <v>0</v>
      </c>
      <c r="K126" s="80">
        <f t="shared" si="51"/>
        <v>0</v>
      </c>
      <c r="L126" s="80">
        <f>L130+L132</f>
        <v>0</v>
      </c>
      <c r="M126" s="80">
        <f>M130+M132</f>
        <v>0</v>
      </c>
      <c r="N126" s="80">
        <f>N130+N132</f>
        <v>0</v>
      </c>
      <c r="O126" s="80">
        <f>O130+O132</f>
        <v>0</v>
      </c>
    </row>
    <row r="127" spans="1:15" ht="15.75" x14ac:dyDescent="0.2">
      <c r="A127" s="135"/>
      <c r="B127" s="111"/>
      <c r="C127" s="51" t="s">
        <v>10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</row>
    <row r="128" spans="1:15" ht="31.5" x14ac:dyDescent="0.2">
      <c r="A128" s="135"/>
      <c r="B128" s="111"/>
      <c r="C128" s="51" t="s">
        <v>70</v>
      </c>
      <c r="D128" s="1">
        <f>E128+F128+G128+H128+I128+J128</f>
        <v>23141.4</v>
      </c>
      <c r="E128" s="1">
        <f>E130+8045.7</f>
        <v>23141.4</v>
      </c>
      <c r="F128" s="1">
        <f>F130</f>
        <v>0</v>
      </c>
      <c r="G128" s="1">
        <f>G130</f>
        <v>0</v>
      </c>
      <c r="H128" s="1">
        <f>H130</f>
        <v>0</v>
      </c>
      <c r="I128" s="1">
        <f>I130</f>
        <v>0</v>
      </c>
      <c r="J128" s="1">
        <f>J130</f>
        <v>0</v>
      </c>
      <c r="K128" s="1">
        <v>0</v>
      </c>
      <c r="L128" s="1">
        <f>L130</f>
        <v>0</v>
      </c>
      <c r="M128" s="1">
        <f>M130</f>
        <v>0</v>
      </c>
      <c r="N128" s="1">
        <f>N130</f>
        <v>0</v>
      </c>
      <c r="O128" s="1">
        <v>0</v>
      </c>
    </row>
    <row r="129" spans="1:15" ht="31.5" x14ac:dyDescent="0.2">
      <c r="A129" s="135"/>
      <c r="B129" s="111"/>
      <c r="C129" s="93" t="s">
        <v>82</v>
      </c>
      <c r="D129" s="80">
        <f>E129+F129+G129+H129+I129+J129</f>
        <v>8045.7</v>
      </c>
      <c r="E129" s="80">
        <v>8045.7</v>
      </c>
      <c r="F129" s="80">
        <v>0</v>
      </c>
      <c r="G129" s="80">
        <v>0</v>
      </c>
      <c r="H129" s="80">
        <v>0</v>
      </c>
      <c r="I129" s="80">
        <v>0</v>
      </c>
      <c r="J129" s="80">
        <v>0</v>
      </c>
      <c r="K129" s="1">
        <v>0</v>
      </c>
      <c r="L129" s="80">
        <v>0</v>
      </c>
      <c r="M129" s="80">
        <v>0</v>
      </c>
      <c r="N129" s="80">
        <v>0</v>
      </c>
      <c r="O129" s="1">
        <v>0</v>
      </c>
    </row>
    <row r="130" spans="1:15" ht="32.25" customHeight="1" x14ac:dyDescent="0.2">
      <c r="A130" s="135"/>
      <c r="B130" s="111"/>
      <c r="C130" s="93" t="s">
        <v>80</v>
      </c>
      <c r="D130" s="80">
        <f>E130+F130+G130+H130+I130+J130</f>
        <v>15095.7</v>
      </c>
      <c r="E130" s="80">
        <v>15095.7</v>
      </c>
      <c r="F130" s="80">
        <v>0</v>
      </c>
      <c r="G130" s="80">
        <v>0</v>
      </c>
      <c r="H130" s="80">
        <v>0</v>
      </c>
      <c r="I130" s="80">
        <v>0</v>
      </c>
      <c r="J130" s="80">
        <v>0</v>
      </c>
      <c r="K130" s="1">
        <v>0</v>
      </c>
      <c r="L130" s="80">
        <v>0</v>
      </c>
      <c r="M130" s="80">
        <v>0</v>
      </c>
      <c r="N130" s="80">
        <v>0</v>
      </c>
      <c r="O130" s="1">
        <v>0</v>
      </c>
    </row>
    <row r="131" spans="1:15" ht="31.5" x14ac:dyDescent="0.2">
      <c r="A131" s="135"/>
      <c r="B131" s="111"/>
      <c r="C131" s="51" t="s">
        <v>66</v>
      </c>
      <c r="D131" s="1">
        <f>E131+F131+G131+H131+I131+J131</f>
        <v>1858.6</v>
      </c>
      <c r="E131" s="1">
        <f>484+1374.6</f>
        <v>1858.6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</row>
    <row r="132" spans="1:15" ht="31.5" x14ac:dyDescent="0.2">
      <c r="A132" s="135"/>
      <c r="B132" s="111"/>
      <c r="C132" s="93" t="s">
        <v>80</v>
      </c>
      <c r="D132" s="80">
        <f>E132</f>
        <v>484</v>
      </c>
      <c r="E132" s="80">
        <v>484</v>
      </c>
      <c r="F132" s="80">
        <v>0</v>
      </c>
      <c r="G132" s="80">
        <v>0</v>
      </c>
      <c r="H132" s="80">
        <v>0</v>
      </c>
      <c r="I132" s="80">
        <v>0</v>
      </c>
      <c r="J132" s="80">
        <v>0</v>
      </c>
      <c r="K132" s="1">
        <v>0</v>
      </c>
      <c r="L132" s="80">
        <v>0</v>
      </c>
      <c r="M132" s="80">
        <v>0</v>
      </c>
      <c r="N132" s="80">
        <v>0</v>
      </c>
      <c r="O132" s="1">
        <v>0</v>
      </c>
    </row>
    <row r="133" spans="1:15" ht="15.75" x14ac:dyDescent="0.2">
      <c r="A133" s="136"/>
      <c r="B133" s="111"/>
      <c r="C133" s="51" t="s">
        <v>13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</row>
    <row r="134" spans="1:15" ht="15.75" x14ac:dyDescent="0.2">
      <c r="A134" s="116" t="s">
        <v>109</v>
      </c>
      <c r="B134" s="111" t="s">
        <v>75</v>
      </c>
      <c r="C134" s="51" t="s">
        <v>7</v>
      </c>
      <c r="D134" s="1">
        <f>E134+F134+G134+H134+I134+J134</f>
        <v>155</v>
      </c>
      <c r="E134" s="1">
        <f>E136+E137+E138+E140</f>
        <v>155</v>
      </c>
      <c r="F134" s="1">
        <f t="shared" ref="F134:K134" si="52">F136+F137+F138+F140</f>
        <v>0</v>
      </c>
      <c r="G134" s="1">
        <f t="shared" si="52"/>
        <v>0</v>
      </c>
      <c r="H134" s="1">
        <f t="shared" si="52"/>
        <v>0</v>
      </c>
      <c r="I134" s="1">
        <f t="shared" si="52"/>
        <v>0</v>
      </c>
      <c r="J134" s="1">
        <f t="shared" si="52"/>
        <v>0</v>
      </c>
      <c r="K134" s="1">
        <f t="shared" si="52"/>
        <v>0</v>
      </c>
      <c r="L134" s="1">
        <f>L136+L137+L138+L140</f>
        <v>0</v>
      </c>
      <c r="M134" s="1">
        <f>M136+M137+M138+M140</f>
        <v>0</v>
      </c>
      <c r="N134" s="1">
        <f>N136+N137+N138+N140</f>
        <v>0</v>
      </c>
      <c r="O134" s="1">
        <f>O136+O137+O138+O140</f>
        <v>0</v>
      </c>
    </row>
    <row r="135" spans="1:15" ht="31.5" x14ac:dyDescent="0.2">
      <c r="A135" s="116"/>
      <c r="B135" s="111"/>
      <c r="C135" s="93" t="s">
        <v>80</v>
      </c>
      <c r="D135" s="80">
        <f>E135+F135+G135+H135+I135+J135</f>
        <v>155</v>
      </c>
      <c r="E135" s="80">
        <f t="shared" ref="E135:K135" si="53">E139</f>
        <v>155</v>
      </c>
      <c r="F135" s="80">
        <f t="shared" si="53"/>
        <v>0</v>
      </c>
      <c r="G135" s="80">
        <f t="shared" si="53"/>
        <v>0</v>
      </c>
      <c r="H135" s="80">
        <f t="shared" si="53"/>
        <v>0</v>
      </c>
      <c r="I135" s="80">
        <f t="shared" si="53"/>
        <v>0</v>
      </c>
      <c r="J135" s="80">
        <f t="shared" si="53"/>
        <v>0</v>
      </c>
      <c r="K135" s="80">
        <f t="shared" si="53"/>
        <v>0</v>
      </c>
      <c r="L135" s="80">
        <f>L139</f>
        <v>0</v>
      </c>
      <c r="M135" s="80">
        <f>M139</f>
        <v>0</v>
      </c>
      <c r="N135" s="80">
        <f>N139</f>
        <v>0</v>
      </c>
      <c r="O135" s="80">
        <f>O139</f>
        <v>0</v>
      </c>
    </row>
    <row r="136" spans="1:15" ht="18" customHeight="1" x14ac:dyDescent="0.2">
      <c r="A136" s="121"/>
      <c r="B136" s="111"/>
      <c r="C136" s="51" t="s">
        <v>10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</row>
    <row r="137" spans="1:15" ht="15.75" x14ac:dyDescent="0.2">
      <c r="A137" s="121"/>
      <c r="B137" s="111"/>
      <c r="C137" s="51" t="s">
        <v>11</v>
      </c>
      <c r="D137" s="1">
        <f>E137+F137+G137+H137+I137+J137</f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</row>
    <row r="138" spans="1:15" ht="31.5" x14ac:dyDescent="0.2">
      <c r="A138" s="121"/>
      <c r="B138" s="111"/>
      <c r="C138" s="51" t="s">
        <v>66</v>
      </c>
      <c r="D138" s="1">
        <f>E138+F138+G138+H138+I138+J138</f>
        <v>155</v>
      </c>
      <c r="E138" s="1">
        <f>E139</f>
        <v>155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</row>
    <row r="139" spans="1:15" ht="32.25" customHeight="1" x14ac:dyDescent="0.2">
      <c r="A139" s="121"/>
      <c r="B139" s="111"/>
      <c r="C139" s="93" t="s">
        <v>80</v>
      </c>
      <c r="D139" s="80">
        <f>E139</f>
        <v>155</v>
      </c>
      <c r="E139" s="80">
        <v>155</v>
      </c>
      <c r="F139" s="80">
        <v>0</v>
      </c>
      <c r="G139" s="80">
        <v>0</v>
      </c>
      <c r="H139" s="80">
        <v>0</v>
      </c>
      <c r="I139" s="80">
        <v>0</v>
      </c>
      <c r="J139" s="80">
        <v>0</v>
      </c>
      <c r="K139" s="1">
        <v>0</v>
      </c>
      <c r="L139" s="80">
        <v>0</v>
      </c>
      <c r="M139" s="80">
        <v>0</v>
      </c>
      <c r="N139" s="80">
        <v>0</v>
      </c>
      <c r="O139" s="1">
        <v>0</v>
      </c>
    </row>
    <row r="140" spans="1:15" ht="18" customHeight="1" x14ac:dyDescent="0.2">
      <c r="A140" s="121"/>
      <c r="B140" s="111"/>
      <c r="C140" s="51" t="s">
        <v>13</v>
      </c>
      <c r="D140" s="80">
        <f>E140</f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15.75" x14ac:dyDescent="0.2">
      <c r="A141" s="157" t="s">
        <v>110</v>
      </c>
      <c r="B141" s="156" t="s">
        <v>74</v>
      </c>
      <c r="C141" s="51" t="s">
        <v>7</v>
      </c>
      <c r="D141" s="1">
        <f>E141+F141+G141+H141+I141+J141</f>
        <v>9590.7999999999993</v>
      </c>
      <c r="E141" s="1">
        <f>E143+E144+E146+E148</f>
        <v>9590.7999999999993</v>
      </c>
      <c r="F141" s="1">
        <f t="shared" ref="F141:K141" si="54">F143+F144+F146+F148</f>
        <v>0</v>
      </c>
      <c r="G141" s="1">
        <f t="shared" si="54"/>
        <v>0</v>
      </c>
      <c r="H141" s="1">
        <f t="shared" si="54"/>
        <v>0</v>
      </c>
      <c r="I141" s="1">
        <f t="shared" si="54"/>
        <v>0</v>
      </c>
      <c r="J141" s="1">
        <f t="shared" si="54"/>
        <v>0</v>
      </c>
      <c r="K141" s="1">
        <f t="shared" si="54"/>
        <v>0</v>
      </c>
      <c r="L141" s="1">
        <f>L143+L144+L146+L148</f>
        <v>0</v>
      </c>
      <c r="M141" s="1">
        <f>M143+M144+M146+M148</f>
        <v>0</v>
      </c>
      <c r="N141" s="1">
        <f>N143+N144+N146+N148</f>
        <v>0</v>
      </c>
      <c r="O141" s="1">
        <f>O143+O144+O146+O148</f>
        <v>0</v>
      </c>
    </row>
    <row r="142" spans="1:15" ht="31.5" x14ac:dyDescent="0.2">
      <c r="A142" s="157"/>
      <c r="B142" s="156"/>
      <c r="C142" s="93" t="s">
        <v>80</v>
      </c>
      <c r="D142" s="80">
        <f>E142+F142+G142+H142+I142+J142</f>
        <v>9590.7999999999993</v>
      </c>
      <c r="E142" s="80">
        <f t="shared" ref="E142:K142" si="55">E145+E147</f>
        <v>9590.7999999999993</v>
      </c>
      <c r="F142" s="80">
        <f t="shared" si="55"/>
        <v>0</v>
      </c>
      <c r="G142" s="80">
        <f t="shared" si="55"/>
        <v>0</v>
      </c>
      <c r="H142" s="80">
        <f t="shared" si="55"/>
        <v>0</v>
      </c>
      <c r="I142" s="80">
        <f t="shared" si="55"/>
        <v>0</v>
      </c>
      <c r="J142" s="80">
        <f t="shared" si="55"/>
        <v>0</v>
      </c>
      <c r="K142" s="80">
        <f t="shared" si="55"/>
        <v>0</v>
      </c>
      <c r="L142" s="80">
        <f>L145+L147</f>
        <v>0</v>
      </c>
      <c r="M142" s="80">
        <f>M145+M147</f>
        <v>0</v>
      </c>
      <c r="N142" s="80">
        <f>N145+N147</f>
        <v>0</v>
      </c>
      <c r="O142" s="80">
        <f>O145+O147</f>
        <v>0</v>
      </c>
    </row>
    <row r="143" spans="1:15" ht="16.5" customHeight="1" x14ac:dyDescent="0.2">
      <c r="A143" s="158"/>
      <c r="B143" s="156"/>
      <c r="C143" s="51" t="s">
        <v>10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ht="30.75" customHeight="1" x14ac:dyDescent="0.2">
      <c r="A144" s="158"/>
      <c r="B144" s="156"/>
      <c r="C144" s="51" t="s">
        <v>70</v>
      </c>
      <c r="D144" s="1">
        <f>E144+F144+G144+H144+I144+J144</f>
        <v>9111.2999999999993</v>
      </c>
      <c r="E144" s="1">
        <f t="shared" ref="E144:N144" si="56">E145</f>
        <v>9111.2999999999993</v>
      </c>
      <c r="F144" s="1">
        <f t="shared" si="56"/>
        <v>0</v>
      </c>
      <c r="G144" s="1">
        <f t="shared" si="56"/>
        <v>0</v>
      </c>
      <c r="H144" s="1">
        <f t="shared" si="56"/>
        <v>0</v>
      </c>
      <c r="I144" s="1">
        <f t="shared" si="56"/>
        <v>0</v>
      </c>
      <c r="J144" s="1">
        <f t="shared" si="56"/>
        <v>0</v>
      </c>
      <c r="K144" s="1">
        <v>0</v>
      </c>
      <c r="L144" s="1">
        <f t="shared" si="56"/>
        <v>0</v>
      </c>
      <c r="M144" s="1">
        <f t="shared" si="56"/>
        <v>0</v>
      </c>
      <c r="N144" s="1">
        <f t="shared" si="56"/>
        <v>0</v>
      </c>
      <c r="O144" s="1">
        <v>0</v>
      </c>
    </row>
    <row r="145" spans="1:15" ht="31.5" x14ac:dyDescent="0.2">
      <c r="A145" s="158"/>
      <c r="B145" s="156"/>
      <c r="C145" s="93" t="s">
        <v>80</v>
      </c>
      <c r="D145" s="80">
        <f>E145+F145+G145+H145+I145+J145</f>
        <v>9111.2999999999993</v>
      </c>
      <c r="E145" s="80">
        <v>9111.2999999999993</v>
      </c>
      <c r="F145" s="80">
        <v>0</v>
      </c>
      <c r="G145" s="80">
        <v>0</v>
      </c>
      <c r="H145" s="80">
        <v>0</v>
      </c>
      <c r="I145" s="80">
        <v>0</v>
      </c>
      <c r="J145" s="80">
        <v>0</v>
      </c>
      <c r="K145" s="1">
        <v>0</v>
      </c>
      <c r="L145" s="80">
        <v>0</v>
      </c>
      <c r="M145" s="80">
        <v>0</v>
      </c>
      <c r="N145" s="80">
        <v>0</v>
      </c>
      <c r="O145" s="1">
        <v>0</v>
      </c>
    </row>
    <row r="146" spans="1:15" ht="31.5" x14ac:dyDescent="0.2">
      <c r="A146" s="158"/>
      <c r="B146" s="156"/>
      <c r="C146" s="51" t="s">
        <v>66</v>
      </c>
      <c r="D146" s="1">
        <f>E146+F146+G146+H146+I146+J146</f>
        <v>479.5</v>
      </c>
      <c r="E146" s="1">
        <f>E147</f>
        <v>479.5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ht="30.75" customHeight="1" x14ac:dyDescent="0.2">
      <c r="A147" s="158"/>
      <c r="B147" s="156"/>
      <c r="C147" s="93" t="s">
        <v>80</v>
      </c>
      <c r="D147" s="80">
        <f>E147</f>
        <v>479.5</v>
      </c>
      <c r="E147" s="80">
        <v>479.5</v>
      </c>
      <c r="F147" s="80">
        <v>0</v>
      </c>
      <c r="G147" s="80">
        <v>0</v>
      </c>
      <c r="H147" s="80">
        <v>0</v>
      </c>
      <c r="I147" s="80">
        <v>0</v>
      </c>
      <c r="J147" s="80">
        <v>0</v>
      </c>
      <c r="K147" s="1">
        <v>0</v>
      </c>
      <c r="L147" s="80">
        <v>0</v>
      </c>
      <c r="M147" s="80">
        <v>0</v>
      </c>
      <c r="N147" s="80">
        <v>0</v>
      </c>
      <c r="O147" s="1">
        <v>0</v>
      </c>
    </row>
    <row r="148" spans="1:15" ht="15.75" x14ac:dyDescent="0.2">
      <c r="A148" s="158"/>
      <c r="B148" s="156"/>
      <c r="C148" s="51" t="s">
        <v>13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 ht="15.75" x14ac:dyDescent="0.2">
      <c r="A149" s="116" t="s">
        <v>111</v>
      </c>
      <c r="B149" s="137" t="s">
        <v>68</v>
      </c>
      <c r="C149" s="51" t="s">
        <v>7</v>
      </c>
      <c r="D149" s="1">
        <f>D150+D151+D152+D154</f>
        <v>1600.3</v>
      </c>
      <c r="E149" s="1">
        <f t="shared" ref="E149:K149" si="57">E150+E151+E152+E154</f>
        <v>1600.3</v>
      </c>
      <c r="F149" s="1">
        <f t="shared" si="57"/>
        <v>0</v>
      </c>
      <c r="G149" s="1">
        <f t="shared" si="57"/>
        <v>0</v>
      </c>
      <c r="H149" s="1">
        <f t="shared" si="57"/>
        <v>0</v>
      </c>
      <c r="I149" s="1">
        <f t="shared" si="57"/>
        <v>0</v>
      </c>
      <c r="J149" s="1">
        <f t="shared" si="57"/>
        <v>0</v>
      </c>
      <c r="K149" s="1">
        <f t="shared" si="57"/>
        <v>0</v>
      </c>
      <c r="L149" s="1">
        <f>L150+L151+L152+L154</f>
        <v>0</v>
      </c>
      <c r="M149" s="1">
        <f>M150+M151+M152+M154</f>
        <v>0</v>
      </c>
      <c r="N149" s="1">
        <f>N150+N151+N152+N154</f>
        <v>0</v>
      </c>
      <c r="O149" s="1">
        <f>O150+O151+O152+O154</f>
        <v>0</v>
      </c>
    </row>
    <row r="150" spans="1:15" ht="15.75" x14ac:dyDescent="0.2">
      <c r="A150" s="121"/>
      <c r="B150" s="138"/>
      <c r="C150" s="51" t="s">
        <v>10</v>
      </c>
      <c r="D150" s="1">
        <f>E150+F150+G150+H150+I150+J150</f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</row>
    <row r="151" spans="1:15" ht="15.75" x14ac:dyDescent="0.2">
      <c r="A151" s="121"/>
      <c r="B151" s="138"/>
      <c r="C151" s="51" t="s">
        <v>11</v>
      </c>
      <c r="D151" s="1">
        <f>E151+F151+G151+H151+I151+J151</f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31.5" x14ac:dyDescent="0.2">
      <c r="A152" s="121"/>
      <c r="B152" s="138"/>
      <c r="C152" s="51" t="s">
        <v>66</v>
      </c>
      <c r="D152" s="1">
        <f>E152+F152+G152+H152+I152+J152</f>
        <v>1600.3</v>
      </c>
      <c r="E152" s="1">
        <v>1600.3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 ht="31.5" x14ac:dyDescent="0.2">
      <c r="A153" s="121"/>
      <c r="B153" s="138"/>
      <c r="C153" s="93" t="s">
        <v>80</v>
      </c>
      <c r="D153" s="80">
        <f>E153</f>
        <v>1600.3</v>
      </c>
      <c r="E153" s="80">
        <v>1600.3</v>
      </c>
      <c r="F153" s="80">
        <v>0</v>
      </c>
      <c r="G153" s="80">
        <v>0</v>
      </c>
      <c r="H153" s="80">
        <v>0</v>
      </c>
      <c r="I153" s="80">
        <v>0</v>
      </c>
      <c r="J153" s="80">
        <v>0</v>
      </c>
      <c r="K153" s="1">
        <v>0</v>
      </c>
      <c r="L153" s="80">
        <v>0</v>
      </c>
      <c r="M153" s="80">
        <v>0</v>
      </c>
      <c r="N153" s="80">
        <v>0</v>
      </c>
      <c r="O153" s="1">
        <v>0</v>
      </c>
    </row>
    <row r="154" spans="1:15" ht="15.75" x14ac:dyDescent="0.2">
      <c r="A154" s="121"/>
      <c r="B154" s="139"/>
      <c r="C154" s="51" t="s">
        <v>13</v>
      </c>
      <c r="D154" s="1">
        <f>E154+F154+G154+H154+I154+J154</f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18" customHeight="1" x14ac:dyDescent="0.2">
      <c r="A155" s="116" t="s">
        <v>112</v>
      </c>
      <c r="B155" s="111" t="s">
        <v>142</v>
      </c>
      <c r="C155" s="51" t="s">
        <v>7</v>
      </c>
      <c r="D155" s="1">
        <f>D156+D157+D159+D160</f>
        <v>3488.1</v>
      </c>
      <c r="E155" s="1">
        <f t="shared" ref="E155:K155" si="58">E156+E157+E159+E160</f>
        <v>3088.1</v>
      </c>
      <c r="F155" s="1">
        <f t="shared" si="58"/>
        <v>0</v>
      </c>
      <c r="G155" s="1">
        <f t="shared" si="58"/>
        <v>0</v>
      </c>
      <c r="H155" s="1">
        <f t="shared" si="58"/>
        <v>400</v>
      </c>
      <c r="I155" s="1">
        <f t="shared" si="58"/>
        <v>0</v>
      </c>
      <c r="J155" s="1">
        <f t="shared" si="58"/>
        <v>0</v>
      </c>
      <c r="K155" s="1">
        <f t="shared" si="58"/>
        <v>0</v>
      </c>
      <c r="L155" s="1">
        <f>L156+L157+L159+L160</f>
        <v>0</v>
      </c>
      <c r="M155" s="1">
        <f>M156+M157+M159+M160</f>
        <v>0</v>
      </c>
      <c r="N155" s="1">
        <f>N156+N157+N159+N160</f>
        <v>0</v>
      </c>
      <c r="O155" s="1">
        <f>O156+O157+O159+O160</f>
        <v>0</v>
      </c>
    </row>
    <row r="156" spans="1:15" ht="15.75" x14ac:dyDescent="0.2">
      <c r="A156" s="121"/>
      <c r="B156" s="111"/>
      <c r="C156" s="51" t="s">
        <v>10</v>
      </c>
      <c r="D156" s="1">
        <f>E156+F156+G156+H156+I156+J156</f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 ht="30.75" customHeight="1" x14ac:dyDescent="0.2">
      <c r="A157" s="121"/>
      <c r="B157" s="111"/>
      <c r="C157" s="51" t="s">
        <v>70</v>
      </c>
      <c r="D157" s="1">
        <f>D158</f>
        <v>2692</v>
      </c>
      <c r="E157" s="1">
        <f t="shared" ref="E157:M157" si="59">E158</f>
        <v>2692</v>
      </c>
      <c r="F157" s="1">
        <f t="shared" si="59"/>
        <v>0</v>
      </c>
      <c r="G157" s="1">
        <f t="shared" si="59"/>
        <v>0</v>
      </c>
      <c r="H157" s="1">
        <f t="shared" si="59"/>
        <v>0</v>
      </c>
      <c r="I157" s="1">
        <f t="shared" si="59"/>
        <v>0</v>
      </c>
      <c r="J157" s="1">
        <f t="shared" si="59"/>
        <v>0</v>
      </c>
      <c r="K157" s="1">
        <v>0</v>
      </c>
      <c r="L157" s="1">
        <f t="shared" si="59"/>
        <v>0</v>
      </c>
      <c r="M157" s="1">
        <f t="shared" si="59"/>
        <v>0</v>
      </c>
      <c r="N157" s="1">
        <v>0</v>
      </c>
      <c r="O157" s="1">
        <v>0</v>
      </c>
    </row>
    <row r="158" spans="1:15" ht="31.5" x14ac:dyDescent="0.2">
      <c r="A158" s="121"/>
      <c r="B158" s="111"/>
      <c r="C158" s="93" t="s">
        <v>82</v>
      </c>
      <c r="D158" s="80">
        <f>E158+F158+G158+H158+I158+J158</f>
        <v>2692</v>
      </c>
      <c r="E158" s="80">
        <v>2692</v>
      </c>
      <c r="F158" s="80">
        <v>0</v>
      </c>
      <c r="G158" s="80">
        <v>0</v>
      </c>
      <c r="H158" s="80">
        <v>0</v>
      </c>
      <c r="I158" s="80">
        <v>0</v>
      </c>
      <c r="J158" s="80">
        <v>0</v>
      </c>
      <c r="K158" s="1">
        <v>0</v>
      </c>
      <c r="L158" s="80">
        <v>0</v>
      </c>
      <c r="M158" s="80">
        <v>0</v>
      </c>
      <c r="N158" s="1">
        <v>0</v>
      </c>
      <c r="O158" s="1">
        <v>0</v>
      </c>
    </row>
    <row r="159" spans="1:15" ht="15.75" x14ac:dyDescent="0.2">
      <c r="A159" s="121"/>
      <c r="B159" s="111"/>
      <c r="C159" s="51" t="s">
        <v>12</v>
      </c>
      <c r="D159" s="1">
        <f>E159+F159+G159+H159+I159+J159</f>
        <v>796.1</v>
      </c>
      <c r="E159" s="1">
        <v>396.1</v>
      </c>
      <c r="F159" s="1">
        <v>0</v>
      </c>
      <c r="G159" s="1">
        <v>0</v>
      </c>
      <c r="H159" s="1">
        <v>400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15.75" x14ac:dyDescent="0.2">
      <c r="A160" s="121"/>
      <c r="B160" s="111"/>
      <c r="C160" s="51" t="s">
        <v>13</v>
      </c>
      <c r="D160" s="1">
        <f>E160+F160+G160+H160+I160+J160</f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</row>
    <row r="161" spans="1:18" ht="15.75" x14ac:dyDescent="0.2">
      <c r="A161" s="116" t="s">
        <v>113</v>
      </c>
      <c r="B161" s="137" t="s">
        <v>76</v>
      </c>
      <c r="C161" s="86" t="s">
        <v>7</v>
      </c>
      <c r="D161" s="1">
        <f t="shared" ref="D161:D167" si="60">E161+F161+G161+H161+I161+J161</f>
        <v>123.9</v>
      </c>
      <c r="E161" s="1">
        <f t="shared" ref="E161:O161" si="61">E163+E164+E165+E167</f>
        <v>123.9</v>
      </c>
      <c r="F161" s="1">
        <f t="shared" si="61"/>
        <v>0</v>
      </c>
      <c r="G161" s="1">
        <f t="shared" si="61"/>
        <v>0</v>
      </c>
      <c r="H161" s="1">
        <f t="shared" si="61"/>
        <v>0</v>
      </c>
      <c r="I161" s="1">
        <f t="shared" si="61"/>
        <v>0</v>
      </c>
      <c r="J161" s="1">
        <f t="shared" si="61"/>
        <v>0</v>
      </c>
      <c r="K161" s="1">
        <f t="shared" si="61"/>
        <v>0</v>
      </c>
      <c r="L161" s="1">
        <f t="shared" si="61"/>
        <v>0</v>
      </c>
      <c r="M161" s="1">
        <f t="shared" si="61"/>
        <v>0</v>
      </c>
      <c r="N161" s="1">
        <f t="shared" si="61"/>
        <v>0</v>
      </c>
      <c r="O161" s="1">
        <f t="shared" si="61"/>
        <v>0</v>
      </c>
    </row>
    <row r="162" spans="1:18" ht="31.5" x14ac:dyDescent="0.2">
      <c r="A162" s="116"/>
      <c r="B162" s="138"/>
      <c r="C162" s="94" t="s">
        <v>80</v>
      </c>
      <c r="D162" s="80">
        <f t="shared" si="60"/>
        <v>123.9</v>
      </c>
      <c r="E162" s="80">
        <f t="shared" ref="E162:O162" si="62">E166</f>
        <v>123.9</v>
      </c>
      <c r="F162" s="80">
        <f t="shared" si="62"/>
        <v>0</v>
      </c>
      <c r="G162" s="80">
        <f t="shared" si="62"/>
        <v>0</v>
      </c>
      <c r="H162" s="80">
        <f t="shared" si="62"/>
        <v>0</v>
      </c>
      <c r="I162" s="80">
        <f t="shared" si="62"/>
        <v>0</v>
      </c>
      <c r="J162" s="80">
        <f t="shared" si="62"/>
        <v>0</v>
      </c>
      <c r="K162" s="80">
        <f t="shared" si="62"/>
        <v>0</v>
      </c>
      <c r="L162" s="80">
        <f t="shared" si="62"/>
        <v>0</v>
      </c>
      <c r="M162" s="80">
        <f t="shared" si="62"/>
        <v>0</v>
      </c>
      <c r="N162" s="80">
        <f t="shared" si="62"/>
        <v>0</v>
      </c>
      <c r="O162" s="80">
        <f t="shared" si="62"/>
        <v>0</v>
      </c>
    </row>
    <row r="163" spans="1:18" ht="15.75" x14ac:dyDescent="0.2">
      <c r="A163" s="116"/>
      <c r="B163" s="138"/>
      <c r="C163" s="86" t="s">
        <v>10</v>
      </c>
      <c r="D163" s="1">
        <f t="shared" si="60"/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8" ht="15.75" x14ac:dyDescent="0.2">
      <c r="A164" s="116"/>
      <c r="B164" s="138"/>
      <c r="C164" s="86" t="s">
        <v>11</v>
      </c>
      <c r="D164" s="1">
        <f t="shared" si="60"/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</row>
    <row r="165" spans="1:18" ht="31.5" x14ac:dyDescent="0.2">
      <c r="A165" s="116"/>
      <c r="B165" s="138"/>
      <c r="C165" s="51" t="s">
        <v>66</v>
      </c>
      <c r="D165" s="1">
        <f t="shared" si="60"/>
        <v>123.9</v>
      </c>
      <c r="E165" s="1">
        <f>E166</f>
        <v>123.9</v>
      </c>
      <c r="F165" s="1">
        <f>F166</f>
        <v>0</v>
      </c>
      <c r="G165" s="1">
        <f>G166</f>
        <v>0</v>
      </c>
      <c r="H165" s="1">
        <f>H166</f>
        <v>0</v>
      </c>
      <c r="I165" s="1">
        <f>I166</f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</row>
    <row r="166" spans="1:18" ht="31.5" x14ac:dyDescent="0.2">
      <c r="A166" s="116"/>
      <c r="B166" s="138"/>
      <c r="C166" s="94" t="s">
        <v>80</v>
      </c>
      <c r="D166" s="80">
        <f t="shared" si="60"/>
        <v>123.9</v>
      </c>
      <c r="E166" s="80">
        <v>123.9</v>
      </c>
      <c r="F166" s="80">
        <v>0</v>
      </c>
      <c r="G166" s="80">
        <v>0</v>
      </c>
      <c r="H166" s="80">
        <v>0</v>
      </c>
      <c r="I166" s="80">
        <v>0</v>
      </c>
      <c r="J166" s="80">
        <v>0</v>
      </c>
      <c r="K166" s="80">
        <v>0</v>
      </c>
      <c r="L166" s="80">
        <v>0</v>
      </c>
      <c r="M166" s="80">
        <v>0</v>
      </c>
      <c r="N166" s="80">
        <v>0</v>
      </c>
      <c r="O166" s="80">
        <v>0</v>
      </c>
      <c r="P166" s="63"/>
      <c r="Q166" s="63"/>
      <c r="R166" s="63"/>
    </row>
    <row r="167" spans="1:18" ht="20.25" customHeight="1" x14ac:dyDescent="0.2">
      <c r="A167" s="116"/>
      <c r="B167" s="139"/>
      <c r="C167" s="86" t="s">
        <v>13</v>
      </c>
      <c r="D167" s="1">
        <f t="shared" si="60"/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63"/>
      <c r="Q167" s="63"/>
      <c r="R167" s="63"/>
    </row>
    <row r="168" spans="1:18" ht="17.25" customHeight="1" x14ac:dyDescent="0.2">
      <c r="A168" s="116" t="s">
        <v>114</v>
      </c>
      <c r="B168" s="111" t="s">
        <v>79</v>
      </c>
      <c r="C168" s="51" t="s">
        <v>7</v>
      </c>
      <c r="D168" s="1">
        <f t="shared" ref="D168:D174" si="63">E168+F168+G168+H168+I168+J168</f>
        <v>1187</v>
      </c>
      <c r="E168" s="1">
        <f t="shared" ref="E168:K168" si="64">E170+E171+E172+E174</f>
        <v>1187</v>
      </c>
      <c r="F168" s="1">
        <f t="shared" si="64"/>
        <v>0</v>
      </c>
      <c r="G168" s="1">
        <f t="shared" si="64"/>
        <v>0</v>
      </c>
      <c r="H168" s="1">
        <f t="shared" si="64"/>
        <v>0</v>
      </c>
      <c r="I168" s="1">
        <f t="shared" si="64"/>
        <v>0</v>
      </c>
      <c r="J168" s="1">
        <f t="shared" si="64"/>
        <v>0</v>
      </c>
      <c r="K168" s="1">
        <f t="shared" si="64"/>
        <v>0</v>
      </c>
      <c r="L168" s="1">
        <f>L170+L171+L172+L174</f>
        <v>0</v>
      </c>
      <c r="M168" s="1">
        <f>M170+M171+M172+M174</f>
        <v>0</v>
      </c>
      <c r="N168" s="1">
        <f>N170+N171+N172+N174</f>
        <v>0</v>
      </c>
      <c r="O168" s="1">
        <f>O170+O171+O172+O174</f>
        <v>0</v>
      </c>
      <c r="P168" s="66"/>
      <c r="Q168" s="66"/>
      <c r="R168" s="63"/>
    </row>
    <row r="169" spans="1:18" ht="31.5" x14ac:dyDescent="0.2">
      <c r="A169" s="121"/>
      <c r="B169" s="148"/>
      <c r="C169" s="93" t="s">
        <v>80</v>
      </c>
      <c r="D169" s="80">
        <f t="shared" si="63"/>
        <v>1187</v>
      </c>
      <c r="E169" s="80">
        <f t="shared" ref="E169:K169" si="65">E173</f>
        <v>1187</v>
      </c>
      <c r="F169" s="80">
        <f t="shared" si="65"/>
        <v>0</v>
      </c>
      <c r="G169" s="80">
        <f t="shared" si="65"/>
        <v>0</v>
      </c>
      <c r="H169" s="80">
        <f t="shared" si="65"/>
        <v>0</v>
      </c>
      <c r="I169" s="80">
        <f t="shared" si="65"/>
        <v>0</v>
      </c>
      <c r="J169" s="80">
        <f t="shared" si="65"/>
        <v>0</v>
      </c>
      <c r="K169" s="80">
        <f t="shared" si="65"/>
        <v>0</v>
      </c>
      <c r="L169" s="80">
        <f>L173</f>
        <v>0</v>
      </c>
      <c r="M169" s="80">
        <f>M173</f>
        <v>0</v>
      </c>
      <c r="N169" s="80">
        <f>N173</f>
        <v>0</v>
      </c>
      <c r="O169" s="80">
        <f>O173</f>
        <v>0</v>
      </c>
      <c r="P169" s="67"/>
      <c r="Q169" s="67"/>
      <c r="R169" s="63"/>
    </row>
    <row r="170" spans="1:18" ht="15.75" x14ac:dyDescent="0.2">
      <c r="A170" s="121"/>
      <c r="B170" s="148"/>
      <c r="C170" s="51" t="s">
        <v>10</v>
      </c>
      <c r="D170" s="1">
        <f t="shared" si="63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66"/>
      <c r="Q170" s="66"/>
      <c r="R170" s="63"/>
    </row>
    <row r="171" spans="1:18" ht="15.75" x14ac:dyDescent="0.2">
      <c r="A171" s="121"/>
      <c r="B171" s="148"/>
      <c r="C171" s="51" t="s">
        <v>11</v>
      </c>
      <c r="D171" s="1">
        <f t="shared" si="63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66"/>
      <c r="Q171" s="66"/>
      <c r="R171" s="63"/>
    </row>
    <row r="172" spans="1:18" ht="32.25" customHeight="1" x14ac:dyDescent="0.2">
      <c r="A172" s="121"/>
      <c r="B172" s="148"/>
      <c r="C172" s="51" t="s">
        <v>66</v>
      </c>
      <c r="D172" s="1">
        <f t="shared" si="63"/>
        <v>1187</v>
      </c>
      <c r="E172" s="1">
        <f t="shared" ref="E172:O172" si="66">E173</f>
        <v>1187</v>
      </c>
      <c r="F172" s="1">
        <f t="shared" si="66"/>
        <v>0</v>
      </c>
      <c r="G172" s="1">
        <f t="shared" si="66"/>
        <v>0</v>
      </c>
      <c r="H172" s="1">
        <f t="shared" si="66"/>
        <v>0</v>
      </c>
      <c r="I172" s="1">
        <f t="shared" si="66"/>
        <v>0</v>
      </c>
      <c r="J172" s="1">
        <f t="shared" si="66"/>
        <v>0</v>
      </c>
      <c r="K172" s="1">
        <v>0</v>
      </c>
      <c r="L172" s="1">
        <f t="shared" si="66"/>
        <v>0</v>
      </c>
      <c r="M172" s="1">
        <f t="shared" si="66"/>
        <v>0</v>
      </c>
      <c r="N172" s="1">
        <f t="shared" si="66"/>
        <v>0</v>
      </c>
      <c r="O172" s="1">
        <f t="shared" si="66"/>
        <v>0</v>
      </c>
      <c r="P172" s="66"/>
      <c r="Q172" s="66"/>
      <c r="R172" s="63"/>
    </row>
    <row r="173" spans="1:18" ht="32.25" customHeight="1" x14ac:dyDescent="0.2">
      <c r="A173" s="121"/>
      <c r="B173" s="148"/>
      <c r="C173" s="93" t="s">
        <v>80</v>
      </c>
      <c r="D173" s="80">
        <f t="shared" si="63"/>
        <v>1187</v>
      </c>
      <c r="E173" s="80">
        <v>1187</v>
      </c>
      <c r="F173" s="80">
        <v>0</v>
      </c>
      <c r="G173" s="80">
        <v>0</v>
      </c>
      <c r="H173" s="80">
        <v>0</v>
      </c>
      <c r="I173" s="80">
        <v>0</v>
      </c>
      <c r="J173" s="80">
        <v>0</v>
      </c>
      <c r="K173" s="1">
        <v>0</v>
      </c>
      <c r="L173" s="80">
        <v>0</v>
      </c>
      <c r="M173" s="80">
        <v>0</v>
      </c>
      <c r="N173" s="80">
        <v>0</v>
      </c>
      <c r="O173" s="80">
        <v>0</v>
      </c>
      <c r="P173" s="66"/>
      <c r="Q173" s="66"/>
      <c r="R173" s="63"/>
    </row>
    <row r="174" spans="1:18" ht="18" customHeight="1" x14ac:dyDescent="0.2">
      <c r="A174" s="121"/>
      <c r="B174" s="148"/>
      <c r="C174" s="51" t="s">
        <v>13</v>
      </c>
      <c r="D174" s="1">
        <f t="shared" si="63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66"/>
      <c r="Q174" s="66"/>
      <c r="R174" s="63"/>
    </row>
    <row r="175" spans="1:18" ht="15.75" x14ac:dyDescent="0.2">
      <c r="A175" s="116" t="s">
        <v>115</v>
      </c>
      <c r="B175" s="116" t="s">
        <v>214</v>
      </c>
      <c r="C175" s="51" t="s">
        <v>7</v>
      </c>
      <c r="D175" s="1">
        <f t="shared" ref="D175:D180" si="67">E175+F175+G175+H175+I175+J175</f>
        <v>3590.6</v>
      </c>
      <c r="E175" s="1">
        <f>E176+E177+E178+E180</f>
        <v>2639.6</v>
      </c>
      <c r="F175" s="1">
        <f t="shared" ref="F175:K175" si="68">F176+F177+F178+F180</f>
        <v>951</v>
      </c>
      <c r="G175" s="1">
        <f t="shared" si="68"/>
        <v>0</v>
      </c>
      <c r="H175" s="1">
        <f t="shared" si="68"/>
        <v>0</v>
      </c>
      <c r="I175" s="1">
        <f t="shared" si="68"/>
        <v>0</v>
      </c>
      <c r="J175" s="1">
        <f t="shared" si="68"/>
        <v>0</v>
      </c>
      <c r="K175" s="1">
        <f t="shared" si="68"/>
        <v>0</v>
      </c>
      <c r="L175" s="1">
        <f>L176+L177+L178+L180</f>
        <v>0</v>
      </c>
      <c r="M175" s="1">
        <f>M176+M177+M178+M180</f>
        <v>0</v>
      </c>
      <c r="N175" s="1">
        <f>N176+N177+N178+N180</f>
        <v>0</v>
      </c>
      <c r="O175" s="1">
        <f>O176+O177+O178+O180</f>
        <v>0</v>
      </c>
      <c r="P175" s="63"/>
      <c r="Q175" s="63"/>
      <c r="R175" s="63"/>
    </row>
    <row r="176" spans="1:18" ht="15.75" x14ac:dyDescent="0.2">
      <c r="A176" s="121"/>
      <c r="B176" s="116"/>
      <c r="C176" s="51" t="s">
        <v>10</v>
      </c>
      <c r="D176" s="1">
        <f t="shared" si="67"/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 ht="15.75" x14ac:dyDescent="0.2">
      <c r="A177" s="121"/>
      <c r="B177" s="116"/>
      <c r="C177" s="51" t="s">
        <v>11</v>
      </c>
      <c r="D177" s="1">
        <f t="shared" si="67"/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 ht="31.5" x14ac:dyDescent="0.2">
      <c r="A178" s="121"/>
      <c r="B178" s="116"/>
      <c r="C178" s="51" t="s">
        <v>66</v>
      </c>
      <c r="D178" s="1">
        <f t="shared" si="67"/>
        <v>3590.6</v>
      </c>
      <c r="E178" s="1">
        <v>2639.6</v>
      </c>
      <c r="F178" s="1">
        <v>951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5" ht="31.5" x14ac:dyDescent="0.2">
      <c r="A179" s="121"/>
      <c r="B179" s="116"/>
      <c r="C179" s="93" t="s">
        <v>80</v>
      </c>
      <c r="D179" s="80">
        <f t="shared" si="67"/>
        <v>3590.6</v>
      </c>
      <c r="E179" s="80">
        <f>E178</f>
        <v>2639.6</v>
      </c>
      <c r="F179" s="80">
        <v>951</v>
      </c>
      <c r="G179" s="80">
        <v>0</v>
      </c>
      <c r="H179" s="80">
        <v>0</v>
      </c>
      <c r="I179" s="80">
        <v>0</v>
      </c>
      <c r="J179" s="80">
        <v>0</v>
      </c>
      <c r="K179" s="1">
        <v>0</v>
      </c>
      <c r="L179" s="80">
        <v>0</v>
      </c>
      <c r="M179" s="80">
        <v>0</v>
      </c>
      <c r="N179" s="80">
        <v>0</v>
      </c>
      <c r="O179" s="1">
        <v>0</v>
      </c>
    </row>
    <row r="180" spans="1:15" ht="21" customHeight="1" x14ac:dyDescent="0.2">
      <c r="A180" s="121"/>
      <c r="B180" s="116"/>
      <c r="C180" s="51" t="s">
        <v>13</v>
      </c>
      <c r="D180" s="1">
        <f t="shared" si="67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</row>
    <row r="181" spans="1:15" ht="15.75" x14ac:dyDescent="0.2">
      <c r="A181" s="116" t="s">
        <v>116</v>
      </c>
      <c r="B181" s="116" t="s">
        <v>218</v>
      </c>
      <c r="C181" s="51" t="s">
        <v>7</v>
      </c>
      <c r="D181" s="1">
        <f>E181+F181+G181+H181+I181+J181+K181+L181+M181+N181+O181</f>
        <v>12940.099999999999</v>
      </c>
      <c r="E181" s="1">
        <f t="shared" ref="E181:O181" si="69">E182+E183+E184+E185</f>
        <v>0</v>
      </c>
      <c r="F181" s="1">
        <f t="shared" si="69"/>
        <v>0</v>
      </c>
      <c r="G181" s="1">
        <f t="shared" si="69"/>
        <v>332.6</v>
      </c>
      <c r="H181" s="1">
        <f>H182+H183+H184+H185</f>
        <v>984.5</v>
      </c>
      <c r="I181" s="1">
        <f t="shared" si="69"/>
        <v>690</v>
      </c>
      <c r="J181" s="1">
        <f t="shared" si="69"/>
        <v>160</v>
      </c>
      <c r="K181" s="1">
        <f t="shared" si="69"/>
        <v>2000</v>
      </c>
      <c r="L181" s="1">
        <f t="shared" si="69"/>
        <v>2000</v>
      </c>
      <c r="M181" s="1">
        <f t="shared" si="69"/>
        <v>2000</v>
      </c>
      <c r="N181" s="1">
        <f t="shared" si="69"/>
        <v>2339.6999999999998</v>
      </c>
      <c r="O181" s="1">
        <f t="shared" si="69"/>
        <v>2433.3000000000002</v>
      </c>
    </row>
    <row r="182" spans="1:15" ht="15.75" x14ac:dyDescent="0.2">
      <c r="A182" s="121"/>
      <c r="B182" s="116"/>
      <c r="C182" s="51" t="s">
        <v>10</v>
      </c>
      <c r="D182" s="1">
        <f>E182+F182+G182+H182+I182+J182+K182+L182+M182+N182+O182</f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 ht="15.75" x14ac:dyDescent="0.2">
      <c r="A183" s="121"/>
      <c r="B183" s="116"/>
      <c r="C183" s="51" t="s">
        <v>11</v>
      </c>
      <c r="D183" s="1">
        <f>E183+F183+G183+H183+I183+J183+K183+L183+M183+N183+O183</f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 ht="15.75" x14ac:dyDescent="0.2">
      <c r="A184" s="121"/>
      <c r="B184" s="116"/>
      <c r="C184" s="51" t="s">
        <v>12</v>
      </c>
      <c r="D184" s="1">
        <f>E184+F184+G184+H184+I184+J184+K184+L184+M184+N184+O184</f>
        <v>12940.099999999999</v>
      </c>
      <c r="E184" s="1">
        <v>0</v>
      </c>
      <c r="F184" s="1">
        <v>0</v>
      </c>
      <c r="G184" s="1">
        <v>332.6</v>
      </c>
      <c r="H184" s="1">
        <v>984.5</v>
      </c>
      <c r="I184" s="1">
        <v>690</v>
      </c>
      <c r="J184" s="1">
        <f>2000-1800-40</f>
        <v>160</v>
      </c>
      <c r="K184" s="1">
        <v>2000</v>
      </c>
      <c r="L184" s="1">
        <v>2000</v>
      </c>
      <c r="M184" s="1">
        <v>2000</v>
      </c>
      <c r="N184" s="1">
        <v>2339.6999999999998</v>
      </c>
      <c r="O184" s="1">
        <v>2433.3000000000002</v>
      </c>
    </row>
    <row r="185" spans="1:15" ht="27" customHeight="1" x14ac:dyDescent="0.2">
      <c r="A185" s="121"/>
      <c r="B185" s="116"/>
      <c r="C185" s="51" t="s">
        <v>13</v>
      </c>
      <c r="D185" s="1">
        <f>E185+F185+G185+H185+I185+J185+K185+L185+M185+N185+O185</f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</row>
    <row r="186" spans="1:15" ht="15.75" x14ac:dyDescent="0.2">
      <c r="A186" s="116" t="s">
        <v>117</v>
      </c>
      <c r="B186" s="116" t="s">
        <v>225</v>
      </c>
      <c r="C186" s="51" t="s">
        <v>7</v>
      </c>
      <c r="D186" s="1">
        <f t="shared" ref="D186:D195" si="70">E186+F186+G186+H186+I186+J186</f>
        <v>3968.3</v>
      </c>
      <c r="E186" s="1">
        <f t="shared" ref="E186:J186" si="71">E187+E188+E189+E190</f>
        <v>0</v>
      </c>
      <c r="F186" s="1">
        <f t="shared" si="71"/>
        <v>0</v>
      </c>
      <c r="G186" s="1">
        <f t="shared" si="71"/>
        <v>0</v>
      </c>
      <c r="H186" s="1">
        <f t="shared" si="71"/>
        <v>3968.3</v>
      </c>
      <c r="I186" s="1">
        <f t="shared" si="71"/>
        <v>0</v>
      </c>
      <c r="J186" s="1">
        <f t="shared" si="71"/>
        <v>0</v>
      </c>
      <c r="K186" s="1">
        <v>0</v>
      </c>
      <c r="L186" s="1">
        <f>L187+L188+L189+L190</f>
        <v>0</v>
      </c>
      <c r="M186" s="1">
        <f>M187+M188+M189+M190</f>
        <v>0</v>
      </c>
      <c r="N186" s="1">
        <f>N187+N188+N189+N190</f>
        <v>0</v>
      </c>
      <c r="O186" s="1">
        <f>O187+O188+O189+O190</f>
        <v>0</v>
      </c>
    </row>
    <row r="187" spans="1:15" ht="15.75" x14ac:dyDescent="0.2">
      <c r="A187" s="121"/>
      <c r="B187" s="116"/>
      <c r="C187" s="51" t="s">
        <v>10</v>
      </c>
      <c r="D187" s="1">
        <f t="shared" si="70"/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ht="15.75" x14ac:dyDescent="0.2">
      <c r="A188" s="121"/>
      <c r="B188" s="116"/>
      <c r="C188" s="51" t="s">
        <v>11</v>
      </c>
      <c r="D188" s="1">
        <f t="shared" si="70"/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5" ht="15.75" x14ac:dyDescent="0.2">
      <c r="A189" s="121"/>
      <c r="B189" s="116"/>
      <c r="C189" s="51" t="s">
        <v>12</v>
      </c>
      <c r="D189" s="1">
        <f t="shared" si="70"/>
        <v>3968.3</v>
      </c>
      <c r="E189" s="1">
        <v>0</v>
      </c>
      <c r="F189" s="1">
        <v>0</v>
      </c>
      <c r="G189" s="1">
        <v>0</v>
      </c>
      <c r="H189" s="1">
        <v>3968.3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 ht="24" customHeight="1" x14ac:dyDescent="0.2">
      <c r="A190" s="121"/>
      <c r="B190" s="116"/>
      <c r="C190" s="51" t="s">
        <v>13</v>
      </c>
      <c r="D190" s="1">
        <f t="shared" si="70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</row>
    <row r="191" spans="1:15" ht="15.75" x14ac:dyDescent="0.2">
      <c r="A191" s="116" t="s">
        <v>118</v>
      </c>
      <c r="B191" s="116" t="s">
        <v>226</v>
      </c>
      <c r="C191" s="51" t="s">
        <v>7</v>
      </c>
      <c r="D191" s="1">
        <f t="shared" si="70"/>
        <v>15790</v>
      </c>
      <c r="E191" s="1">
        <f t="shared" ref="E191:K191" si="72">E192+E193+E194+E195</f>
        <v>0</v>
      </c>
      <c r="F191" s="1">
        <f t="shared" si="72"/>
        <v>15790</v>
      </c>
      <c r="G191" s="1">
        <f t="shared" si="72"/>
        <v>0</v>
      </c>
      <c r="H191" s="1">
        <f t="shared" si="72"/>
        <v>0</v>
      </c>
      <c r="I191" s="1">
        <f t="shared" si="72"/>
        <v>0</v>
      </c>
      <c r="J191" s="1">
        <f t="shared" si="72"/>
        <v>0</v>
      </c>
      <c r="K191" s="1">
        <f t="shared" si="72"/>
        <v>0</v>
      </c>
      <c r="L191" s="1">
        <f>L192+L193+L194+L195</f>
        <v>0</v>
      </c>
      <c r="M191" s="1">
        <f>M192+M193+M194+M195</f>
        <v>0</v>
      </c>
      <c r="N191" s="1">
        <f>N192+N193+N194+N195</f>
        <v>0</v>
      </c>
      <c r="O191" s="1">
        <f>O192+O193+O194+O195</f>
        <v>0</v>
      </c>
    </row>
    <row r="192" spans="1:15" ht="18" customHeight="1" x14ac:dyDescent="0.2">
      <c r="A192" s="121"/>
      <c r="B192" s="116"/>
      <c r="C192" s="86" t="s">
        <v>10</v>
      </c>
      <c r="D192" s="1">
        <f t="shared" si="70"/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20" ht="18" customHeight="1" x14ac:dyDescent="0.2">
      <c r="A193" s="121"/>
      <c r="B193" s="116"/>
      <c r="C193" s="86" t="s">
        <v>11</v>
      </c>
      <c r="D193" s="1">
        <f t="shared" si="70"/>
        <v>15000</v>
      </c>
      <c r="E193" s="1">
        <v>0</v>
      </c>
      <c r="F193" s="1">
        <v>15000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20" ht="15.75" x14ac:dyDescent="0.2">
      <c r="A194" s="121"/>
      <c r="B194" s="116"/>
      <c r="C194" s="86" t="s">
        <v>12</v>
      </c>
      <c r="D194" s="1">
        <f t="shared" si="70"/>
        <v>790</v>
      </c>
      <c r="E194" s="1">
        <v>0</v>
      </c>
      <c r="F194" s="1">
        <v>790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20" ht="21.75" customHeight="1" x14ac:dyDescent="0.2">
      <c r="A195" s="121"/>
      <c r="B195" s="116"/>
      <c r="C195" s="86" t="s">
        <v>13</v>
      </c>
      <c r="D195" s="1">
        <f t="shared" si="70"/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</row>
    <row r="196" spans="1:20" ht="15.75" x14ac:dyDescent="0.2">
      <c r="A196" s="116" t="s">
        <v>119</v>
      </c>
      <c r="B196" s="116" t="s">
        <v>388</v>
      </c>
      <c r="C196" s="51" t="s">
        <v>7</v>
      </c>
      <c r="D196" s="1">
        <f>E196+F196+G196+H196+I196+J196+J196+K196+L196+M196+N196+O196</f>
        <v>2688855.3</v>
      </c>
      <c r="E196" s="1">
        <f t="shared" ref="E196:M196" si="73">E197+E198+E199+E200</f>
        <v>0</v>
      </c>
      <c r="F196" s="1">
        <f t="shared" si="73"/>
        <v>0</v>
      </c>
      <c r="G196" s="1">
        <f t="shared" si="73"/>
        <v>27664</v>
      </c>
      <c r="H196" s="1">
        <f t="shared" si="73"/>
        <v>50456.399999999994</v>
      </c>
      <c r="I196" s="1">
        <f t="shared" si="73"/>
        <v>17092.099999999999</v>
      </c>
      <c r="J196" s="1">
        <f t="shared" si="73"/>
        <v>373247.1</v>
      </c>
      <c r="K196" s="1">
        <f t="shared" si="73"/>
        <v>969216.5</v>
      </c>
      <c r="L196" s="1">
        <f t="shared" si="73"/>
        <v>405932.10000000003</v>
      </c>
      <c r="M196" s="1">
        <f t="shared" si="73"/>
        <v>472000</v>
      </c>
      <c r="N196" s="1">
        <f>N197+N198+N199+N200</f>
        <v>0</v>
      </c>
      <c r="O196" s="1">
        <f>O197+O198+O199+O200</f>
        <v>0</v>
      </c>
      <c r="P196" s="60"/>
      <c r="Q196" s="64"/>
      <c r="R196" s="71"/>
      <c r="T196" s="72"/>
    </row>
    <row r="197" spans="1:20" ht="15.75" x14ac:dyDescent="0.2">
      <c r="A197" s="121"/>
      <c r="B197" s="116"/>
      <c r="C197" s="86" t="s">
        <v>10</v>
      </c>
      <c r="D197" s="1">
        <f>E197+F197+G197+H197+I197+J197+K197+L197+M197+N197+O197</f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20" ht="15.75" x14ac:dyDescent="0.2">
      <c r="A198" s="121"/>
      <c r="B198" s="116"/>
      <c r="C198" s="86" t="s">
        <v>11</v>
      </c>
      <c r="D198" s="1">
        <f>E198+F198+G198+H198+I198+J198+K198+L198+M198+N198+O198</f>
        <v>2176993.9</v>
      </c>
      <c r="E198" s="1">
        <v>0</v>
      </c>
      <c r="F198" s="1">
        <v>0</v>
      </c>
      <c r="G198" s="1">
        <v>26276.799999999999</v>
      </c>
      <c r="H198" s="1">
        <v>47416.2</v>
      </c>
      <c r="I198" s="1">
        <v>16128.9</v>
      </c>
      <c r="J198" s="1">
        <v>350852.3</v>
      </c>
      <c r="K198" s="1">
        <f>580344.9+330718.6</f>
        <v>911063.5</v>
      </c>
      <c r="L198" s="1">
        <v>381576.2</v>
      </c>
      <c r="M198" s="1">
        <v>443680</v>
      </c>
      <c r="N198" s="1">
        <v>0</v>
      </c>
      <c r="O198" s="1">
        <v>0</v>
      </c>
      <c r="P198" s="68"/>
      <c r="Q198" s="63"/>
    </row>
    <row r="199" spans="1:20" ht="15.75" x14ac:dyDescent="0.2">
      <c r="A199" s="121"/>
      <c r="B199" s="116"/>
      <c r="C199" s="86" t="s">
        <v>12</v>
      </c>
      <c r="D199" s="1">
        <f>E199+F199+G199+H199+I199+J199+K199+L199+M199+N199+O199</f>
        <v>138614.29999999999</v>
      </c>
      <c r="E199" s="1">
        <v>0</v>
      </c>
      <c r="F199" s="1">
        <v>0</v>
      </c>
      <c r="G199" s="1">
        <v>1387.2</v>
      </c>
      <c r="H199" s="1">
        <v>3040.2</v>
      </c>
      <c r="I199" s="1">
        <v>963.2</v>
      </c>
      <c r="J199" s="1">
        <v>22394.799999999999</v>
      </c>
      <c r="K199" s="1">
        <f>58153</f>
        <v>58153</v>
      </c>
      <c r="L199" s="1">
        <v>24355.9</v>
      </c>
      <c r="M199" s="1">
        <v>28320</v>
      </c>
      <c r="N199" s="1">
        <v>0</v>
      </c>
      <c r="O199" s="1">
        <v>0</v>
      </c>
      <c r="P199" s="68"/>
      <c r="Q199" s="63"/>
    </row>
    <row r="200" spans="1:20" ht="28.5" customHeight="1" x14ac:dyDescent="0.2">
      <c r="A200" s="121"/>
      <c r="B200" s="116"/>
      <c r="C200" s="86" t="s">
        <v>13</v>
      </c>
      <c r="D200" s="1">
        <f>E200+F200+G200+H200+I200+J200+K200+L200+M200+N200+O200</f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65"/>
      <c r="Q200" s="65"/>
    </row>
    <row r="201" spans="1:20" ht="15.75" x14ac:dyDescent="0.2">
      <c r="A201" s="116" t="s">
        <v>213</v>
      </c>
      <c r="B201" s="116" t="s">
        <v>299</v>
      </c>
      <c r="C201" s="51" t="s">
        <v>7</v>
      </c>
      <c r="D201" s="1">
        <f>D202+D203+D204+D205</f>
        <v>55916.2</v>
      </c>
      <c r="E201" s="1">
        <f t="shared" ref="E201:K201" si="74">E202+E203+E204+E205</f>
        <v>0</v>
      </c>
      <c r="F201" s="1">
        <f t="shared" si="74"/>
        <v>0</v>
      </c>
      <c r="G201" s="1">
        <f t="shared" si="74"/>
        <v>0</v>
      </c>
      <c r="H201" s="1">
        <f t="shared" si="74"/>
        <v>0</v>
      </c>
      <c r="I201" s="1">
        <f t="shared" si="74"/>
        <v>1845.8</v>
      </c>
      <c r="J201" s="1">
        <f t="shared" si="74"/>
        <v>4535.2</v>
      </c>
      <c r="K201" s="1">
        <f t="shared" si="74"/>
        <v>14535.2</v>
      </c>
      <c r="L201" s="1">
        <f>L202+L203+L204+L205</f>
        <v>35000</v>
      </c>
      <c r="M201" s="1">
        <f>M202+M203+M204+M205</f>
        <v>0</v>
      </c>
      <c r="N201" s="1">
        <f>N202+N203+N204+N205</f>
        <v>0</v>
      </c>
      <c r="O201" s="1">
        <f>O202+O203+O204+O205</f>
        <v>0</v>
      </c>
      <c r="P201" s="60" t="s">
        <v>355</v>
      </c>
      <c r="Q201" s="64"/>
      <c r="T201" s="72"/>
    </row>
    <row r="202" spans="1:20" ht="15.75" x14ac:dyDescent="0.2">
      <c r="A202" s="121"/>
      <c r="B202" s="121"/>
      <c r="C202" s="51" t="s">
        <v>10</v>
      </c>
      <c r="D202" s="1">
        <f t="shared" ref="D202:D233" si="75">E202+F202+G202+H202+I202+J202+K202+L202+M202+N202+O202</f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20" ht="15.75" x14ac:dyDescent="0.2">
      <c r="A203" s="121"/>
      <c r="B203" s="121"/>
      <c r="C203" s="51" t="s">
        <v>11</v>
      </c>
      <c r="D203" s="1">
        <f t="shared" si="75"/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65"/>
      <c r="Q203" s="65"/>
    </row>
    <row r="204" spans="1:20" ht="15.75" x14ac:dyDescent="0.2">
      <c r="A204" s="121"/>
      <c r="B204" s="121"/>
      <c r="C204" s="51" t="s">
        <v>12</v>
      </c>
      <c r="D204" s="1">
        <f t="shared" si="75"/>
        <v>55916.2</v>
      </c>
      <c r="E204" s="1">
        <v>0</v>
      </c>
      <c r="F204" s="1">
        <v>0</v>
      </c>
      <c r="G204" s="1">
        <v>0</v>
      </c>
      <c r="H204" s="1">
        <v>0</v>
      </c>
      <c r="I204" s="1">
        <v>1845.8</v>
      </c>
      <c r="J204" s="1">
        <f>4243-69.6+361.8</f>
        <v>4535.2</v>
      </c>
      <c r="K204" s="1">
        <v>14535.2</v>
      </c>
      <c r="L204" s="1">
        <v>35000</v>
      </c>
      <c r="M204" s="1">
        <v>0</v>
      </c>
      <c r="N204" s="1">
        <v>0</v>
      </c>
      <c r="O204" s="1">
        <v>0</v>
      </c>
    </row>
    <row r="205" spans="1:20" ht="24" customHeight="1" x14ac:dyDescent="0.2">
      <c r="A205" s="121"/>
      <c r="B205" s="121"/>
      <c r="C205" s="51" t="s">
        <v>13</v>
      </c>
      <c r="D205" s="1">
        <f t="shared" si="75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</row>
    <row r="206" spans="1:20" ht="15.75" x14ac:dyDescent="0.2">
      <c r="A206" s="116" t="s">
        <v>253</v>
      </c>
      <c r="B206" s="116" t="s">
        <v>257</v>
      </c>
      <c r="C206" s="51" t="s">
        <v>7</v>
      </c>
      <c r="D206" s="1">
        <f t="shared" si="75"/>
        <v>25010.3</v>
      </c>
      <c r="E206" s="1">
        <f t="shared" ref="E206:J206" si="76">E207+E208+E209+E210</f>
        <v>0</v>
      </c>
      <c r="F206" s="1">
        <f t="shared" si="76"/>
        <v>0</v>
      </c>
      <c r="G206" s="1">
        <f t="shared" si="76"/>
        <v>0</v>
      </c>
      <c r="H206" s="1">
        <f t="shared" si="76"/>
        <v>0</v>
      </c>
      <c r="I206" s="1">
        <f t="shared" si="76"/>
        <v>10.3</v>
      </c>
      <c r="J206" s="1">
        <f t="shared" si="76"/>
        <v>0</v>
      </c>
      <c r="K206" s="1">
        <f>K207+K208+K209+K210</f>
        <v>10000</v>
      </c>
      <c r="L206" s="1">
        <f>L207+L208+L209+L210</f>
        <v>15000</v>
      </c>
      <c r="M206" s="1">
        <f>M207+M208+M209+M210</f>
        <v>0</v>
      </c>
      <c r="N206" s="1">
        <f>N207+N208+N209+N210</f>
        <v>0</v>
      </c>
      <c r="O206" s="1">
        <f>O207+O208+O209+O210</f>
        <v>0</v>
      </c>
      <c r="P206" s="62" t="s">
        <v>355</v>
      </c>
    </row>
    <row r="207" spans="1:20" ht="15.75" x14ac:dyDescent="0.2">
      <c r="A207" s="121"/>
      <c r="B207" s="121"/>
      <c r="C207" s="51" t="s">
        <v>10</v>
      </c>
      <c r="D207" s="1">
        <f t="shared" si="75"/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20" ht="15.75" x14ac:dyDescent="0.2">
      <c r="A208" s="121"/>
      <c r="B208" s="121"/>
      <c r="C208" s="51" t="s">
        <v>11</v>
      </c>
      <c r="D208" s="1">
        <f t="shared" si="75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</row>
    <row r="209" spans="1:16" ht="15.75" x14ac:dyDescent="0.2">
      <c r="A209" s="121"/>
      <c r="B209" s="121"/>
      <c r="C209" s="51" t="s">
        <v>12</v>
      </c>
      <c r="D209" s="1">
        <f t="shared" si="75"/>
        <v>25010.3</v>
      </c>
      <c r="E209" s="1">
        <v>0</v>
      </c>
      <c r="F209" s="1">
        <v>0</v>
      </c>
      <c r="G209" s="1">
        <v>0</v>
      </c>
      <c r="H209" s="1">
        <v>0</v>
      </c>
      <c r="I209" s="1">
        <v>10.3</v>
      </c>
      <c r="J209" s="1">
        <f>10000-10000</f>
        <v>0</v>
      </c>
      <c r="K209" s="1">
        <v>10000</v>
      </c>
      <c r="L209" s="1">
        <v>15000</v>
      </c>
      <c r="M209" s="1">
        <v>0</v>
      </c>
      <c r="N209" s="1">
        <v>0</v>
      </c>
      <c r="O209" s="1">
        <v>0</v>
      </c>
    </row>
    <row r="210" spans="1:16" ht="18.75" customHeight="1" x14ac:dyDescent="0.2">
      <c r="A210" s="121"/>
      <c r="B210" s="121"/>
      <c r="C210" s="86" t="s">
        <v>13</v>
      </c>
      <c r="D210" s="1">
        <f t="shared" si="75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</row>
    <row r="211" spans="1:16" ht="15.75" x14ac:dyDescent="0.2">
      <c r="A211" s="116" t="s">
        <v>254</v>
      </c>
      <c r="B211" s="116" t="s">
        <v>293</v>
      </c>
      <c r="C211" s="51" t="s">
        <v>7</v>
      </c>
      <c r="D211" s="1">
        <f t="shared" si="75"/>
        <v>5482.5</v>
      </c>
      <c r="E211" s="1">
        <f t="shared" ref="E211:J211" si="77">E212+E213+E214+E215</f>
        <v>0</v>
      </c>
      <c r="F211" s="1">
        <f t="shared" si="77"/>
        <v>0</v>
      </c>
      <c r="G211" s="1">
        <f t="shared" si="77"/>
        <v>0</v>
      </c>
      <c r="H211" s="1">
        <f t="shared" si="77"/>
        <v>0</v>
      </c>
      <c r="I211" s="1">
        <f t="shared" si="77"/>
        <v>0</v>
      </c>
      <c r="J211" s="1">
        <f t="shared" si="77"/>
        <v>2736.5</v>
      </c>
      <c r="K211" s="1">
        <f>K212+K213+K214+K215</f>
        <v>2746</v>
      </c>
      <c r="L211" s="1">
        <f>L212+L213+L214+L215</f>
        <v>0</v>
      </c>
      <c r="M211" s="1">
        <f>M212+M213+M214+M215</f>
        <v>0</v>
      </c>
      <c r="N211" s="1">
        <f>N212+N213+N214+N215</f>
        <v>0</v>
      </c>
      <c r="O211" s="1">
        <f>O212+O213+O214+O215</f>
        <v>0</v>
      </c>
      <c r="P211" s="62" t="s">
        <v>355</v>
      </c>
    </row>
    <row r="212" spans="1:16" ht="15.75" x14ac:dyDescent="0.2">
      <c r="A212" s="121"/>
      <c r="B212" s="121"/>
      <c r="C212" s="51" t="s">
        <v>10</v>
      </c>
      <c r="D212" s="1">
        <f t="shared" si="75"/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6" ht="15.75" x14ac:dyDescent="0.2">
      <c r="A213" s="121"/>
      <c r="B213" s="121"/>
      <c r="C213" s="51" t="s">
        <v>11</v>
      </c>
      <c r="D213" s="1">
        <f t="shared" si="75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6" ht="15.75" x14ac:dyDescent="0.2">
      <c r="A214" s="121"/>
      <c r="B214" s="121"/>
      <c r="C214" s="51" t="s">
        <v>12</v>
      </c>
      <c r="D214" s="1">
        <f t="shared" si="75"/>
        <v>5482.5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f>2800-63.5</f>
        <v>2736.5</v>
      </c>
      <c r="K214" s="1">
        <v>2746</v>
      </c>
      <c r="L214" s="1">
        <v>0</v>
      </c>
      <c r="M214" s="1">
        <v>0</v>
      </c>
      <c r="N214" s="1">
        <v>0</v>
      </c>
      <c r="O214" s="1">
        <v>0</v>
      </c>
    </row>
    <row r="215" spans="1:16" ht="17.25" customHeight="1" x14ac:dyDescent="0.2">
      <c r="A215" s="121"/>
      <c r="B215" s="121"/>
      <c r="C215" s="86" t="s">
        <v>13</v>
      </c>
      <c r="D215" s="1">
        <f t="shared" si="75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</row>
    <row r="216" spans="1:16" ht="15.75" x14ac:dyDescent="0.2">
      <c r="A216" s="116" t="s">
        <v>255</v>
      </c>
      <c r="B216" s="116" t="s">
        <v>341</v>
      </c>
      <c r="C216" s="51" t="s">
        <v>7</v>
      </c>
      <c r="D216" s="1">
        <f t="shared" si="75"/>
        <v>230</v>
      </c>
      <c r="E216" s="1">
        <f t="shared" ref="E216:J216" si="78">E217+E218+E219+E220</f>
        <v>0</v>
      </c>
      <c r="F216" s="1">
        <f t="shared" si="78"/>
        <v>0</v>
      </c>
      <c r="G216" s="1">
        <f t="shared" si="78"/>
        <v>0</v>
      </c>
      <c r="H216" s="1">
        <f t="shared" si="78"/>
        <v>0</v>
      </c>
      <c r="I216" s="1">
        <f t="shared" si="78"/>
        <v>0</v>
      </c>
      <c r="J216" s="1">
        <f t="shared" si="78"/>
        <v>230</v>
      </c>
      <c r="K216" s="1">
        <f>K217+K218+K219+K220</f>
        <v>0</v>
      </c>
      <c r="L216" s="1">
        <f>L217+L218+L219+L220</f>
        <v>0</v>
      </c>
      <c r="M216" s="1">
        <f>M217+M218+M219+M220</f>
        <v>0</v>
      </c>
      <c r="N216" s="1">
        <f>N217+N218+N219+N220</f>
        <v>0</v>
      </c>
      <c r="O216" s="1">
        <f>O217+O218+O219+O220</f>
        <v>0</v>
      </c>
    </row>
    <row r="217" spans="1:16" ht="15.75" x14ac:dyDescent="0.2">
      <c r="A217" s="121"/>
      <c r="B217" s="121"/>
      <c r="C217" s="51" t="s">
        <v>10</v>
      </c>
      <c r="D217" s="1">
        <f t="shared" si="75"/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6" ht="15.75" x14ac:dyDescent="0.2">
      <c r="A218" s="121"/>
      <c r="B218" s="121"/>
      <c r="C218" s="51" t="s">
        <v>11</v>
      </c>
      <c r="D218" s="1">
        <f t="shared" si="75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</row>
    <row r="219" spans="1:16" ht="15.75" x14ac:dyDescent="0.2">
      <c r="A219" s="121"/>
      <c r="B219" s="121"/>
      <c r="C219" s="51" t="s">
        <v>12</v>
      </c>
      <c r="D219" s="1">
        <f t="shared" si="75"/>
        <v>230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f>8500-8500+300-65.1-4.9</f>
        <v>230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</row>
    <row r="220" spans="1:16" ht="17.25" customHeight="1" x14ac:dyDescent="0.2">
      <c r="A220" s="121"/>
      <c r="B220" s="121"/>
      <c r="C220" s="51" t="s">
        <v>13</v>
      </c>
      <c r="D220" s="1">
        <f t="shared" si="75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</row>
    <row r="221" spans="1:16" ht="15.75" x14ac:dyDescent="0.2">
      <c r="A221" s="116" t="s">
        <v>256</v>
      </c>
      <c r="B221" s="116" t="s">
        <v>258</v>
      </c>
      <c r="C221" s="51" t="s">
        <v>7</v>
      </c>
      <c r="D221" s="1">
        <f t="shared" si="75"/>
        <v>614.9</v>
      </c>
      <c r="E221" s="1">
        <f t="shared" ref="E221:J221" si="79">E222+E223+E224+E225</f>
        <v>0</v>
      </c>
      <c r="F221" s="1">
        <f t="shared" si="79"/>
        <v>0</v>
      </c>
      <c r="G221" s="1">
        <f t="shared" si="79"/>
        <v>0</v>
      </c>
      <c r="H221" s="1">
        <f t="shared" si="79"/>
        <v>0</v>
      </c>
      <c r="I221" s="1">
        <f t="shared" si="79"/>
        <v>160</v>
      </c>
      <c r="J221" s="1">
        <f t="shared" si="79"/>
        <v>0</v>
      </c>
      <c r="K221" s="1">
        <f>K222+K223+K224+K225</f>
        <v>454.9</v>
      </c>
      <c r="L221" s="1">
        <f>L222+L223+L224+L225</f>
        <v>0</v>
      </c>
      <c r="M221" s="1">
        <f>M222+M223+M224+M225</f>
        <v>0</v>
      </c>
      <c r="N221" s="1">
        <f>N222+N223+N224+N225</f>
        <v>0</v>
      </c>
      <c r="O221" s="1">
        <f>O222+O223+O224+O225</f>
        <v>0</v>
      </c>
    </row>
    <row r="222" spans="1:16" ht="15.75" x14ac:dyDescent="0.2">
      <c r="A222" s="121"/>
      <c r="B222" s="121"/>
      <c r="C222" s="51" t="s">
        <v>10</v>
      </c>
      <c r="D222" s="1">
        <f t="shared" si="75"/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6" ht="15.75" x14ac:dyDescent="0.2">
      <c r="A223" s="121"/>
      <c r="B223" s="121"/>
      <c r="C223" s="51" t="s">
        <v>11</v>
      </c>
      <c r="D223" s="1">
        <f t="shared" si="75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</row>
    <row r="224" spans="1:16" ht="15.75" x14ac:dyDescent="0.2">
      <c r="A224" s="121"/>
      <c r="B224" s="121"/>
      <c r="C224" s="51" t="s">
        <v>12</v>
      </c>
      <c r="D224" s="1">
        <f t="shared" si="75"/>
        <v>614.9</v>
      </c>
      <c r="E224" s="1">
        <v>0</v>
      </c>
      <c r="F224" s="1">
        <v>0</v>
      </c>
      <c r="G224" s="1">
        <v>0</v>
      </c>
      <c r="H224" s="1">
        <v>0</v>
      </c>
      <c r="I224" s="1">
        <v>160</v>
      </c>
      <c r="J224" s="1">
        <f>2000-600-1400</f>
        <v>0</v>
      </c>
      <c r="K224" s="1">
        <v>454.9</v>
      </c>
      <c r="L224" s="1">
        <v>0</v>
      </c>
      <c r="M224" s="1">
        <v>0</v>
      </c>
      <c r="N224" s="1">
        <v>0</v>
      </c>
      <c r="O224" s="1">
        <v>0</v>
      </c>
    </row>
    <row r="225" spans="1:15" ht="24" customHeight="1" x14ac:dyDescent="0.2">
      <c r="A225" s="121"/>
      <c r="B225" s="121"/>
      <c r="C225" s="86" t="s">
        <v>13</v>
      </c>
      <c r="D225" s="1">
        <f t="shared" si="75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</row>
    <row r="226" spans="1:15" ht="15.75" x14ac:dyDescent="0.2">
      <c r="A226" s="116" t="s">
        <v>272</v>
      </c>
      <c r="B226" s="105" t="s">
        <v>273</v>
      </c>
      <c r="C226" s="51" t="s">
        <v>7</v>
      </c>
      <c r="D226" s="1">
        <f t="shared" si="75"/>
        <v>1402.5</v>
      </c>
      <c r="E226" s="1">
        <f t="shared" ref="E226:J226" si="80">E227+E228+E229+E230</f>
        <v>0</v>
      </c>
      <c r="F226" s="1">
        <f t="shared" si="80"/>
        <v>0</v>
      </c>
      <c r="G226" s="1">
        <f t="shared" si="80"/>
        <v>0</v>
      </c>
      <c r="H226" s="1">
        <f t="shared" si="80"/>
        <v>0</v>
      </c>
      <c r="I226" s="1">
        <f t="shared" si="80"/>
        <v>1402.5</v>
      </c>
      <c r="J226" s="1">
        <f t="shared" si="80"/>
        <v>0</v>
      </c>
      <c r="K226" s="1">
        <f>K227+K228+K229+K230</f>
        <v>0</v>
      </c>
      <c r="L226" s="1">
        <f>L227+L228+L229+L230</f>
        <v>0</v>
      </c>
      <c r="M226" s="1">
        <f>M227+M228+M229+M230</f>
        <v>0</v>
      </c>
      <c r="N226" s="1">
        <f>N227+N228+N229+N230</f>
        <v>0</v>
      </c>
      <c r="O226" s="1">
        <f>O227+O228+O229+O230</f>
        <v>0</v>
      </c>
    </row>
    <row r="227" spans="1:15" ht="15.75" x14ac:dyDescent="0.2">
      <c r="A227" s="121"/>
      <c r="B227" s="135"/>
      <c r="C227" s="51" t="s">
        <v>10</v>
      </c>
      <c r="D227" s="1">
        <f t="shared" si="75"/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</row>
    <row r="228" spans="1:15" ht="15.75" x14ac:dyDescent="0.2">
      <c r="A228" s="121"/>
      <c r="B228" s="135"/>
      <c r="C228" s="51" t="s">
        <v>11</v>
      </c>
      <c r="D228" s="1">
        <f t="shared" si="75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</row>
    <row r="229" spans="1:15" ht="15.75" x14ac:dyDescent="0.2">
      <c r="A229" s="121"/>
      <c r="B229" s="135"/>
      <c r="C229" s="51" t="s">
        <v>12</v>
      </c>
      <c r="D229" s="1">
        <f t="shared" si="75"/>
        <v>1402.5</v>
      </c>
      <c r="E229" s="1">
        <v>0</v>
      </c>
      <c r="F229" s="1">
        <v>0</v>
      </c>
      <c r="G229" s="1">
        <v>0</v>
      </c>
      <c r="H229" s="1">
        <v>0</v>
      </c>
      <c r="I229" s="1">
        <v>1402.5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15" ht="21.75" customHeight="1" x14ac:dyDescent="0.2">
      <c r="A230" s="121"/>
      <c r="B230" s="136"/>
      <c r="C230" s="86" t="s">
        <v>13</v>
      </c>
      <c r="D230" s="1">
        <f t="shared" si="75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</row>
    <row r="231" spans="1:15" ht="15.75" x14ac:dyDescent="0.2">
      <c r="A231" s="116" t="s">
        <v>280</v>
      </c>
      <c r="B231" s="105" t="s">
        <v>281</v>
      </c>
      <c r="C231" s="51" t="s">
        <v>7</v>
      </c>
      <c r="D231" s="1">
        <f t="shared" si="75"/>
        <v>4280.7</v>
      </c>
      <c r="E231" s="1">
        <f t="shared" ref="E231:J231" si="81">E232+E233+E234+E235</f>
        <v>0</v>
      </c>
      <c r="F231" s="1">
        <f t="shared" si="81"/>
        <v>0</v>
      </c>
      <c r="G231" s="1">
        <f t="shared" si="81"/>
        <v>0</v>
      </c>
      <c r="H231" s="1">
        <f t="shared" si="81"/>
        <v>0</v>
      </c>
      <c r="I231" s="1">
        <f t="shared" si="81"/>
        <v>4280.7</v>
      </c>
      <c r="J231" s="1">
        <f t="shared" si="81"/>
        <v>0</v>
      </c>
      <c r="K231" s="1">
        <f>K232+K233+K234+K235</f>
        <v>0</v>
      </c>
      <c r="L231" s="1">
        <f>L232+L233+L234+L235</f>
        <v>0</v>
      </c>
      <c r="M231" s="1">
        <f>M232+M233+M234+M235</f>
        <v>0</v>
      </c>
      <c r="N231" s="1">
        <f>N232+N233+N234+N235</f>
        <v>0</v>
      </c>
      <c r="O231" s="1">
        <f>O232+O233+O234+O235</f>
        <v>0</v>
      </c>
    </row>
    <row r="232" spans="1:15" ht="15.75" x14ac:dyDescent="0.2">
      <c r="A232" s="121"/>
      <c r="B232" s="135"/>
      <c r="C232" s="51" t="s">
        <v>10</v>
      </c>
      <c r="D232" s="1">
        <f t="shared" si="75"/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</row>
    <row r="233" spans="1:15" ht="15.75" x14ac:dyDescent="0.2">
      <c r="A233" s="121"/>
      <c r="B233" s="135"/>
      <c r="C233" s="51" t="s">
        <v>11</v>
      </c>
      <c r="D233" s="1">
        <f t="shared" si="75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</row>
    <row r="234" spans="1:15" ht="15.75" x14ac:dyDescent="0.2">
      <c r="A234" s="121"/>
      <c r="B234" s="135"/>
      <c r="C234" s="51" t="s">
        <v>12</v>
      </c>
      <c r="D234" s="1">
        <f t="shared" ref="D234:D265" si="82">E234+F234+G234+H234+I234+J234+K234+L234+M234+N234+O234</f>
        <v>4280.7</v>
      </c>
      <c r="E234" s="1">
        <v>0</v>
      </c>
      <c r="F234" s="1">
        <v>0</v>
      </c>
      <c r="G234" s="1">
        <v>0</v>
      </c>
      <c r="H234" s="1">
        <v>0</v>
      </c>
      <c r="I234" s="1">
        <v>4280.7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15" ht="23.25" customHeight="1" x14ac:dyDescent="0.2">
      <c r="A235" s="121"/>
      <c r="B235" s="136"/>
      <c r="C235" s="51" t="s">
        <v>13</v>
      </c>
      <c r="D235" s="1">
        <f t="shared" si="82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</row>
    <row r="236" spans="1:15" ht="15.75" x14ac:dyDescent="0.2">
      <c r="A236" s="116" t="s">
        <v>294</v>
      </c>
      <c r="B236" s="105" t="s">
        <v>373</v>
      </c>
      <c r="C236" s="51" t="s">
        <v>43</v>
      </c>
      <c r="D236" s="1">
        <f t="shared" si="82"/>
        <v>680184.20000000007</v>
      </c>
      <c r="E236" s="1">
        <f t="shared" ref="E236:J236" si="83">E237+E238+E239+E240</f>
        <v>0</v>
      </c>
      <c r="F236" s="1">
        <f t="shared" si="83"/>
        <v>0</v>
      </c>
      <c r="G236" s="1">
        <f t="shared" si="83"/>
        <v>0</v>
      </c>
      <c r="H236" s="1">
        <f t="shared" si="83"/>
        <v>0</v>
      </c>
      <c r="I236" s="1">
        <f t="shared" si="83"/>
        <v>0</v>
      </c>
      <c r="J236" s="1">
        <f t="shared" si="83"/>
        <v>159665.60000000001</v>
      </c>
      <c r="K236" s="1">
        <f>K237+K238+K239+K240</f>
        <v>173506.2</v>
      </c>
      <c r="L236" s="1">
        <f>L237+L238+L239+L240</f>
        <v>173506.2</v>
      </c>
      <c r="M236" s="1">
        <f>M237+M238+M239+M240</f>
        <v>173506.2</v>
      </c>
      <c r="N236" s="1">
        <f>N237+N238+N239+N240</f>
        <v>0</v>
      </c>
      <c r="O236" s="1">
        <f>O237+O238+O239+O240</f>
        <v>0</v>
      </c>
    </row>
    <row r="237" spans="1:15" ht="15.75" x14ac:dyDescent="0.2">
      <c r="A237" s="121"/>
      <c r="B237" s="135"/>
      <c r="C237" s="51" t="s">
        <v>10</v>
      </c>
      <c r="D237" s="1">
        <f t="shared" si="82"/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</row>
    <row r="238" spans="1:15" ht="15.75" x14ac:dyDescent="0.2">
      <c r="A238" s="121"/>
      <c r="B238" s="135"/>
      <c r="C238" s="51" t="s">
        <v>11</v>
      </c>
      <c r="D238" s="1">
        <f t="shared" si="82"/>
        <v>680184.20000000007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159665.60000000001</v>
      </c>
      <c r="K238" s="1">
        <v>173506.2</v>
      </c>
      <c r="L238" s="1">
        <v>173506.2</v>
      </c>
      <c r="M238" s="1">
        <v>173506.2</v>
      </c>
      <c r="N238" s="1">
        <v>0</v>
      </c>
      <c r="O238" s="1">
        <v>0</v>
      </c>
    </row>
    <row r="239" spans="1:15" ht="15.75" x14ac:dyDescent="0.2">
      <c r="A239" s="121"/>
      <c r="B239" s="135"/>
      <c r="C239" s="51" t="s">
        <v>12</v>
      </c>
      <c r="D239" s="1">
        <f t="shared" si="82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15" ht="24" customHeight="1" x14ac:dyDescent="0.2">
      <c r="A240" s="121"/>
      <c r="B240" s="136"/>
      <c r="C240" s="86" t="s">
        <v>13</v>
      </c>
      <c r="D240" s="1">
        <f t="shared" si="82"/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</row>
    <row r="241" spans="1:15" ht="15.75" x14ac:dyDescent="0.2">
      <c r="A241" s="116" t="s">
        <v>300</v>
      </c>
      <c r="B241" s="116" t="s">
        <v>306</v>
      </c>
      <c r="C241" s="51" t="s">
        <v>7</v>
      </c>
      <c r="D241" s="1">
        <f t="shared" si="82"/>
        <v>1528</v>
      </c>
      <c r="E241" s="1">
        <f t="shared" ref="E241:J241" si="84">E242+E243+E244+E245</f>
        <v>0</v>
      </c>
      <c r="F241" s="1">
        <f t="shared" si="84"/>
        <v>0</v>
      </c>
      <c r="G241" s="1">
        <f t="shared" si="84"/>
        <v>0</v>
      </c>
      <c r="H241" s="1">
        <f t="shared" si="84"/>
        <v>0</v>
      </c>
      <c r="I241" s="1">
        <f t="shared" si="84"/>
        <v>1528</v>
      </c>
      <c r="J241" s="1">
        <f t="shared" si="84"/>
        <v>0</v>
      </c>
      <c r="K241" s="1">
        <f>K242+K243+K244+K245</f>
        <v>0</v>
      </c>
      <c r="L241" s="1">
        <f>L242+L243+L244+L245</f>
        <v>0</v>
      </c>
      <c r="M241" s="1">
        <f>M242+M243+M244+M245</f>
        <v>0</v>
      </c>
      <c r="N241" s="1">
        <f>N242+N243+N244+N245</f>
        <v>0</v>
      </c>
      <c r="O241" s="1">
        <f>O242+O243+O244+O245</f>
        <v>0</v>
      </c>
    </row>
    <row r="242" spans="1:15" ht="15.75" x14ac:dyDescent="0.2">
      <c r="A242" s="121"/>
      <c r="B242" s="121"/>
      <c r="C242" s="51" t="s">
        <v>10</v>
      </c>
      <c r="D242" s="1">
        <f t="shared" si="82"/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</row>
    <row r="243" spans="1:15" ht="15.75" x14ac:dyDescent="0.2">
      <c r="A243" s="121"/>
      <c r="B243" s="121"/>
      <c r="C243" s="51" t="s">
        <v>11</v>
      </c>
      <c r="D243" s="1">
        <f t="shared" si="82"/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</row>
    <row r="244" spans="1:15" ht="15.75" x14ac:dyDescent="0.2">
      <c r="A244" s="121"/>
      <c r="B244" s="121"/>
      <c r="C244" s="51" t="s">
        <v>12</v>
      </c>
      <c r="D244" s="1">
        <f t="shared" si="82"/>
        <v>1528</v>
      </c>
      <c r="E244" s="1">
        <v>0</v>
      </c>
      <c r="F244" s="1">
        <v>0</v>
      </c>
      <c r="G244" s="1">
        <v>0</v>
      </c>
      <c r="H244" s="1">
        <v>0</v>
      </c>
      <c r="I244" s="1">
        <v>1528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5" ht="24.75" customHeight="1" x14ac:dyDescent="0.2">
      <c r="A245" s="121"/>
      <c r="B245" s="121"/>
      <c r="C245" s="86" t="s">
        <v>13</v>
      </c>
      <c r="D245" s="1">
        <f t="shared" si="82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</row>
    <row r="246" spans="1:15" ht="42" customHeight="1" x14ac:dyDescent="0.2">
      <c r="A246" s="116" t="s">
        <v>302</v>
      </c>
      <c r="B246" s="116" t="s">
        <v>378</v>
      </c>
      <c r="C246" s="51" t="s">
        <v>7</v>
      </c>
      <c r="D246" s="1">
        <f t="shared" si="82"/>
        <v>50891.799999999996</v>
      </c>
      <c r="E246" s="1">
        <f t="shared" ref="E246:J246" si="85">E247+E248+E249+E250</f>
        <v>0</v>
      </c>
      <c r="F246" s="1">
        <f t="shared" si="85"/>
        <v>0</v>
      </c>
      <c r="G246" s="1">
        <f t="shared" si="85"/>
        <v>0</v>
      </c>
      <c r="H246" s="1">
        <f t="shared" si="85"/>
        <v>0</v>
      </c>
      <c r="I246" s="1">
        <f t="shared" si="85"/>
        <v>0</v>
      </c>
      <c r="J246" s="1">
        <f t="shared" si="85"/>
        <v>50891.799999999996</v>
      </c>
      <c r="K246" s="1">
        <f>K247+K248+K249+K250</f>
        <v>0</v>
      </c>
      <c r="L246" s="1">
        <f>L247+L248+L249+L250</f>
        <v>0</v>
      </c>
      <c r="M246" s="1">
        <f>M247+M248+M249+M250</f>
        <v>0</v>
      </c>
      <c r="N246" s="1">
        <f>N247+N248+N249+N250</f>
        <v>0</v>
      </c>
      <c r="O246" s="1">
        <f>O247+O248+O249+O250</f>
        <v>0</v>
      </c>
    </row>
    <row r="247" spans="1:15" ht="19.5" customHeight="1" x14ac:dyDescent="0.2">
      <c r="A247" s="121"/>
      <c r="B247" s="121"/>
      <c r="C247" s="51" t="s">
        <v>10</v>
      </c>
      <c r="D247" s="1">
        <f t="shared" si="82"/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</row>
    <row r="248" spans="1:15" ht="15.75" x14ac:dyDescent="0.2">
      <c r="A248" s="121"/>
      <c r="B248" s="121"/>
      <c r="C248" s="51" t="s">
        <v>11</v>
      </c>
      <c r="D248" s="1">
        <f t="shared" si="82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</row>
    <row r="249" spans="1:15" ht="15.75" x14ac:dyDescent="0.2">
      <c r="A249" s="121"/>
      <c r="B249" s="121"/>
      <c r="C249" s="51" t="s">
        <v>12</v>
      </c>
      <c r="D249" s="1">
        <f t="shared" si="82"/>
        <v>50891.799999999996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f>58078.1-10000+10000-9132.4+146.1+1800</f>
        <v>50891.799999999996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5" ht="29.25" customHeight="1" x14ac:dyDescent="0.2">
      <c r="A250" s="121"/>
      <c r="B250" s="121"/>
      <c r="C250" s="86" t="s">
        <v>13</v>
      </c>
      <c r="D250" s="1">
        <f t="shared" si="82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</row>
    <row r="251" spans="1:15" ht="15.75" x14ac:dyDescent="0.2">
      <c r="A251" s="116" t="s">
        <v>305</v>
      </c>
      <c r="B251" s="105" t="s">
        <v>321</v>
      </c>
      <c r="C251" s="51" t="s">
        <v>7</v>
      </c>
      <c r="D251" s="1">
        <f t="shared" si="82"/>
        <v>13829.8</v>
      </c>
      <c r="E251" s="1">
        <f t="shared" ref="E251:J251" si="86">E252+E253+E254+E255</f>
        <v>0</v>
      </c>
      <c r="F251" s="1">
        <f t="shared" si="86"/>
        <v>0</v>
      </c>
      <c r="G251" s="1">
        <f t="shared" si="86"/>
        <v>0</v>
      </c>
      <c r="H251" s="1">
        <f t="shared" si="86"/>
        <v>0</v>
      </c>
      <c r="I251" s="1">
        <f t="shared" si="86"/>
        <v>0</v>
      </c>
      <c r="J251" s="1">
        <f t="shared" si="86"/>
        <v>0</v>
      </c>
      <c r="K251" s="1">
        <f>K252+K253+K254+K255</f>
        <v>13829.8</v>
      </c>
      <c r="L251" s="1">
        <f>L252+L253+L254+L255</f>
        <v>0</v>
      </c>
      <c r="M251" s="1">
        <f>M252+M253+M254+M255</f>
        <v>0</v>
      </c>
      <c r="N251" s="1">
        <f>N252+N253+N254+N255</f>
        <v>0</v>
      </c>
      <c r="O251" s="1">
        <f>O252+O253+O254+O255</f>
        <v>0</v>
      </c>
    </row>
    <row r="252" spans="1:15" ht="15.75" x14ac:dyDescent="0.2">
      <c r="A252" s="121"/>
      <c r="B252" s="135"/>
      <c r="C252" s="51" t="s">
        <v>10</v>
      </c>
      <c r="D252" s="1">
        <f t="shared" si="82"/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</row>
    <row r="253" spans="1:15" ht="15.75" x14ac:dyDescent="0.2">
      <c r="A253" s="121"/>
      <c r="B253" s="135"/>
      <c r="C253" s="51" t="s">
        <v>11</v>
      </c>
      <c r="D253" s="1">
        <f t="shared" si="82"/>
        <v>13000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13000</v>
      </c>
      <c r="L253" s="1">
        <v>0</v>
      </c>
      <c r="M253" s="1">
        <v>0</v>
      </c>
      <c r="N253" s="1">
        <v>0</v>
      </c>
      <c r="O253" s="1">
        <v>0</v>
      </c>
    </row>
    <row r="254" spans="1:15" ht="15.75" x14ac:dyDescent="0.2">
      <c r="A254" s="121"/>
      <c r="B254" s="135"/>
      <c r="C254" s="51" t="s">
        <v>12</v>
      </c>
      <c r="D254" s="1">
        <f t="shared" si="82"/>
        <v>829.8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829.8</v>
      </c>
      <c r="L254" s="1">
        <v>0</v>
      </c>
      <c r="M254" s="1">
        <v>0</v>
      </c>
      <c r="N254" s="1">
        <v>0</v>
      </c>
      <c r="O254" s="1">
        <v>0</v>
      </c>
    </row>
    <row r="255" spans="1:15" ht="21.75" customHeight="1" x14ac:dyDescent="0.2">
      <c r="A255" s="121"/>
      <c r="B255" s="136"/>
      <c r="C255" s="86" t="s">
        <v>13</v>
      </c>
      <c r="D255" s="1">
        <f t="shared" si="82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</row>
    <row r="256" spans="1:15" ht="15.75" x14ac:dyDescent="0.2">
      <c r="A256" s="116" t="s">
        <v>320</v>
      </c>
      <c r="B256" s="105" t="s">
        <v>324</v>
      </c>
      <c r="C256" s="86" t="s">
        <v>7</v>
      </c>
      <c r="D256" s="1">
        <f t="shared" si="82"/>
        <v>1919</v>
      </c>
      <c r="E256" s="1">
        <f t="shared" ref="E256:J256" si="87">E257+E258+E259+E260</f>
        <v>0</v>
      </c>
      <c r="F256" s="1">
        <f t="shared" si="87"/>
        <v>0</v>
      </c>
      <c r="G256" s="1">
        <f t="shared" si="87"/>
        <v>0</v>
      </c>
      <c r="H256" s="1">
        <f t="shared" si="87"/>
        <v>0</v>
      </c>
      <c r="I256" s="1">
        <f t="shared" si="87"/>
        <v>0</v>
      </c>
      <c r="J256" s="1">
        <f t="shared" si="87"/>
        <v>1919</v>
      </c>
      <c r="K256" s="1">
        <f>K257+K258+K259+K260</f>
        <v>0</v>
      </c>
      <c r="L256" s="1">
        <f>L257+L258+L259+L260</f>
        <v>0</v>
      </c>
      <c r="M256" s="1">
        <f>M257+M258+M259+M260</f>
        <v>0</v>
      </c>
      <c r="N256" s="1">
        <f>N257+N258+N259+N260</f>
        <v>0</v>
      </c>
      <c r="O256" s="1">
        <f>O257+O258+O259+O260</f>
        <v>0</v>
      </c>
    </row>
    <row r="257" spans="1:16" ht="15.75" x14ac:dyDescent="0.2">
      <c r="A257" s="121"/>
      <c r="B257" s="135"/>
      <c r="C257" s="86" t="s">
        <v>10</v>
      </c>
      <c r="D257" s="1">
        <f t="shared" si="82"/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</row>
    <row r="258" spans="1:16" ht="15.75" x14ac:dyDescent="0.2">
      <c r="A258" s="121"/>
      <c r="B258" s="135"/>
      <c r="C258" s="86" t="s">
        <v>11</v>
      </c>
      <c r="D258" s="1">
        <f t="shared" si="82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</row>
    <row r="259" spans="1:16" ht="15.75" x14ac:dyDescent="0.2">
      <c r="A259" s="121"/>
      <c r="B259" s="135"/>
      <c r="C259" s="86" t="s">
        <v>12</v>
      </c>
      <c r="D259" s="1">
        <f t="shared" si="82"/>
        <v>1919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f>2000-81</f>
        <v>1919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</row>
    <row r="260" spans="1:16" ht="23.25" customHeight="1" x14ac:dyDescent="0.2">
      <c r="A260" s="121"/>
      <c r="B260" s="136"/>
      <c r="C260" s="86" t="s">
        <v>13</v>
      </c>
      <c r="D260" s="1">
        <f t="shared" si="82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</row>
    <row r="261" spans="1:16" ht="15.75" x14ac:dyDescent="0.2">
      <c r="A261" s="116" t="s">
        <v>322</v>
      </c>
      <c r="B261" s="105" t="s">
        <v>325</v>
      </c>
      <c r="C261" s="86" t="s">
        <v>7</v>
      </c>
      <c r="D261" s="1">
        <f t="shared" si="82"/>
        <v>15794.3</v>
      </c>
      <c r="E261" s="1">
        <f t="shared" ref="E261:J261" si="88">E262+E263+E264+E265</f>
        <v>0</v>
      </c>
      <c r="F261" s="1">
        <f t="shared" si="88"/>
        <v>0</v>
      </c>
      <c r="G261" s="1">
        <f t="shared" si="88"/>
        <v>0</v>
      </c>
      <c r="H261" s="1">
        <f t="shared" si="88"/>
        <v>0</v>
      </c>
      <c r="I261" s="1">
        <f t="shared" si="88"/>
        <v>0</v>
      </c>
      <c r="J261" s="1">
        <f t="shared" si="88"/>
        <v>7794.2999999999993</v>
      </c>
      <c r="K261" s="1">
        <f>K262+K263+K264+K265</f>
        <v>8000</v>
      </c>
      <c r="L261" s="1">
        <f>L262+L263+L264+L265</f>
        <v>0</v>
      </c>
      <c r="M261" s="1">
        <f>M262+M263+M264+M265</f>
        <v>0</v>
      </c>
      <c r="N261" s="1">
        <f>N262+N263+N264+N265</f>
        <v>0</v>
      </c>
      <c r="O261" s="1">
        <f>O262+O263+O264+O265</f>
        <v>0</v>
      </c>
    </row>
    <row r="262" spans="1:16" ht="16.5" customHeight="1" x14ac:dyDescent="0.2">
      <c r="A262" s="121"/>
      <c r="B262" s="135"/>
      <c r="C262" s="51" t="s">
        <v>10</v>
      </c>
      <c r="D262" s="1">
        <f t="shared" si="82"/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</row>
    <row r="263" spans="1:16" ht="16.5" customHeight="1" x14ac:dyDescent="0.2">
      <c r="A263" s="121"/>
      <c r="B263" s="135"/>
      <c r="C263" s="51" t="s">
        <v>11</v>
      </c>
      <c r="D263" s="1">
        <f t="shared" si="82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</row>
    <row r="264" spans="1:16" ht="16.5" customHeight="1" x14ac:dyDescent="0.2">
      <c r="A264" s="121"/>
      <c r="B264" s="135"/>
      <c r="C264" s="51" t="s">
        <v>12</v>
      </c>
      <c r="D264" s="1">
        <f t="shared" si="82"/>
        <v>15794.3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f>8000-205.6-0.1</f>
        <v>7794.2999999999993</v>
      </c>
      <c r="K264" s="1">
        <v>8000</v>
      </c>
      <c r="L264" s="1">
        <v>0</v>
      </c>
      <c r="M264" s="1">
        <v>0</v>
      </c>
      <c r="N264" s="1">
        <v>0</v>
      </c>
      <c r="O264" s="1">
        <v>0</v>
      </c>
    </row>
    <row r="265" spans="1:16" ht="27.75" customHeight="1" x14ac:dyDescent="0.2">
      <c r="A265" s="121"/>
      <c r="B265" s="136"/>
      <c r="C265" s="86" t="s">
        <v>13</v>
      </c>
      <c r="D265" s="1">
        <f t="shared" si="82"/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</row>
    <row r="266" spans="1:16" ht="15.75" x14ac:dyDescent="0.2">
      <c r="A266" s="116" t="s">
        <v>323</v>
      </c>
      <c r="B266" s="116" t="s">
        <v>340</v>
      </c>
      <c r="C266" s="86" t="s">
        <v>7</v>
      </c>
      <c r="D266" s="1">
        <f t="shared" ref="D266:D275" si="89">E266+F266+G266+H266+I266+J266+K266+L266+M266+N266+O266</f>
        <v>9202</v>
      </c>
      <c r="E266" s="1">
        <f t="shared" ref="E266:J266" si="90">E267+E268+E269+E270</f>
        <v>0</v>
      </c>
      <c r="F266" s="1">
        <f t="shared" si="90"/>
        <v>0</v>
      </c>
      <c r="G266" s="1">
        <f t="shared" si="90"/>
        <v>0</v>
      </c>
      <c r="H266" s="1">
        <f t="shared" si="90"/>
        <v>0</v>
      </c>
      <c r="I266" s="1">
        <f t="shared" si="90"/>
        <v>0</v>
      </c>
      <c r="J266" s="1">
        <f t="shared" si="90"/>
        <v>9202</v>
      </c>
      <c r="K266" s="1">
        <f>K267+K268+K269+K270</f>
        <v>0</v>
      </c>
      <c r="L266" s="1">
        <f>L267+L268+L269+L270</f>
        <v>0</v>
      </c>
      <c r="M266" s="1">
        <f>M267+M268+M269+M270</f>
        <v>0</v>
      </c>
      <c r="N266" s="1">
        <f>N267+N268+N269+N270</f>
        <v>0</v>
      </c>
      <c r="O266" s="1">
        <f>O267+O268+O269+O270</f>
        <v>0</v>
      </c>
    </row>
    <row r="267" spans="1:16" ht="16.5" customHeight="1" x14ac:dyDescent="0.2">
      <c r="A267" s="121"/>
      <c r="B267" s="121"/>
      <c r="C267" s="51" t="s">
        <v>10</v>
      </c>
      <c r="D267" s="1">
        <f t="shared" si="89"/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</row>
    <row r="268" spans="1:16" ht="16.5" customHeight="1" x14ac:dyDescent="0.2">
      <c r="A268" s="121"/>
      <c r="B268" s="121"/>
      <c r="C268" s="51" t="s">
        <v>11</v>
      </c>
      <c r="D268" s="1">
        <f t="shared" si="89"/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</row>
    <row r="269" spans="1:16" ht="16.5" customHeight="1" x14ac:dyDescent="0.2">
      <c r="A269" s="121"/>
      <c r="B269" s="121"/>
      <c r="C269" s="51" t="s">
        <v>12</v>
      </c>
      <c r="D269" s="1">
        <f t="shared" si="89"/>
        <v>9202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f>10000-798</f>
        <v>9202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</row>
    <row r="270" spans="1:16" ht="24.75" customHeight="1" x14ac:dyDescent="0.2">
      <c r="A270" s="121"/>
      <c r="B270" s="121"/>
      <c r="C270" s="86" t="s">
        <v>13</v>
      </c>
      <c r="D270" s="1">
        <f t="shared" si="89"/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</row>
    <row r="271" spans="1:16" ht="41.25" customHeight="1" x14ac:dyDescent="0.2">
      <c r="A271" s="116" t="s">
        <v>337</v>
      </c>
      <c r="B271" s="116" t="s">
        <v>379</v>
      </c>
      <c r="C271" s="86" t="s">
        <v>7</v>
      </c>
      <c r="D271" s="1">
        <f t="shared" si="89"/>
        <v>8679.5</v>
      </c>
      <c r="E271" s="1">
        <f t="shared" ref="E271:J271" si="91">E272+E273+E274+E275</f>
        <v>0</v>
      </c>
      <c r="F271" s="1">
        <f t="shared" si="91"/>
        <v>0</v>
      </c>
      <c r="G271" s="1">
        <f t="shared" si="91"/>
        <v>0</v>
      </c>
      <c r="H271" s="1">
        <f>H272+H273+H274+H275</f>
        <v>0</v>
      </c>
      <c r="I271" s="1">
        <f t="shared" si="91"/>
        <v>0</v>
      </c>
      <c r="J271" s="1">
        <f t="shared" si="91"/>
        <v>8679.5</v>
      </c>
      <c r="K271" s="1">
        <f>K272+K273+K274+K275</f>
        <v>0</v>
      </c>
      <c r="L271" s="1">
        <f>L272+L273+L274+L275</f>
        <v>0</v>
      </c>
      <c r="M271" s="1">
        <f>M272+M273+M274+M275</f>
        <v>0</v>
      </c>
      <c r="N271" s="1">
        <f>N272+N273+N274+N275</f>
        <v>0</v>
      </c>
      <c r="O271" s="1">
        <f>O272+O273+O274+O275</f>
        <v>0</v>
      </c>
      <c r="P271" s="62" t="s">
        <v>349</v>
      </c>
    </row>
    <row r="272" spans="1:16" ht="16.5" customHeight="1" x14ac:dyDescent="0.2">
      <c r="A272" s="121"/>
      <c r="B272" s="121"/>
      <c r="C272" s="51" t="s">
        <v>10</v>
      </c>
      <c r="D272" s="1">
        <f t="shared" si="89"/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</row>
    <row r="273" spans="1:15" ht="16.5" customHeight="1" x14ac:dyDescent="0.2">
      <c r="A273" s="121"/>
      <c r="B273" s="121"/>
      <c r="C273" s="51" t="s">
        <v>11</v>
      </c>
      <c r="D273" s="1">
        <f t="shared" si="89"/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</row>
    <row r="274" spans="1:15" ht="16.5" customHeight="1" x14ac:dyDescent="0.2">
      <c r="A274" s="121"/>
      <c r="B274" s="121"/>
      <c r="C274" s="51" t="s">
        <v>12</v>
      </c>
      <c r="D274" s="1">
        <f t="shared" si="89"/>
        <v>8679.5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f>8846.9-23.4-144</f>
        <v>8679.5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</row>
    <row r="275" spans="1:15" ht="16.5" customHeight="1" x14ac:dyDescent="0.2">
      <c r="A275" s="121"/>
      <c r="B275" s="121"/>
      <c r="C275" s="86" t="s">
        <v>13</v>
      </c>
      <c r="D275" s="1">
        <f t="shared" si="89"/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</row>
    <row r="276" spans="1:15" ht="42" customHeight="1" x14ac:dyDescent="0.2">
      <c r="A276" s="116" t="s">
        <v>368</v>
      </c>
      <c r="B276" s="116" t="s">
        <v>387</v>
      </c>
      <c r="C276" s="86" t="s">
        <v>7</v>
      </c>
      <c r="D276" s="1">
        <f t="shared" ref="D276:D297" si="92">E276+F276+G276+H276+I276+J276+K276+L276+M276+N276+O276</f>
        <v>68193.600000000006</v>
      </c>
      <c r="E276" s="1">
        <f t="shared" ref="E276:O276" si="93">E277+E278+E279+E280</f>
        <v>0</v>
      </c>
      <c r="F276" s="1">
        <f t="shared" si="93"/>
        <v>0</v>
      </c>
      <c r="G276" s="1">
        <f t="shared" si="93"/>
        <v>0</v>
      </c>
      <c r="H276" s="1">
        <f t="shared" si="93"/>
        <v>0</v>
      </c>
      <c r="I276" s="1">
        <f t="shared" si="93"/>
        <v>0</v>
      </c>
      <c r="J276" s="1">
        <f t="shared" si="93"/>
        <v>0</v>
      </c>
      <c r="K276" s="1">
        <f t="shared" si="93"/>
        <v>43193.599999999999</v>
      </c>
      <c r="L276" s="1">
        <f t="shared" si="93"/>
        <v>25000</v>
      </c>
      <c r="M276" s="1">
        <f t="shared" si="93"/>
        <v>0</v>
      </c>
      <c r="N276" s="1">
        <f t="shared" si="93"/>
        <v>0</v>
      </c>
      <c r="O276" s="1">
        <f t="shared" si="93"/>
        <v>0</v>
      </c>
    </row>
    <row r="277" spans="1:15" ht="16.5" customHeight="1" x14ac:dyDescent="0.2">
      <c r="A277" s="121"/>
      <c r="B277" s="121"/>
      <c r="C277" s="51" t="s">
        <v>10</v>
      </c>
      <c r="D277" s="1">
        <f t="shared" si="92"/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</row>
    <row r="278" spans="1:15" ht="16.5" customHeight="1" x14ac:dyDescent="0.2">
      <c r="A278" s="121"/>
      <c r="B278" s="121"/>
      <c r="C278" s="51" t="s">
        <v>11</v>
      </c>
      <c r="D278" s="1">
        <f t="shared" si="92"/>
        <v>64102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f>47000-6398</f>
        <v>40602</v>
      </c>
      <c r="L278" s="1">
        <v>23500</v>
      </c>
      <c r="M278" s="1">
        <v>0</v>
      </c>
      <c r="N278" s="1">
        <v>0</v>
      </c>
      <c r="O278" s="1">
        <v>0</v>
      </c>
    </row>
    <row r="279" spans="1:15" ht="16.5" customHeight="1" x14ac:dyDescent="0.2">
      <c r="A279" s="121"/>
      <c r="B279" s="121"/>
      <c r="C279" s="51" t="s">
        <v>12</v>
      </c>
      <c r="D279" s="1">
        <f t="shared" si="92"/>
        <v>4091.6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f>3000-408.4</f>
        <v>2591.6</v>
      </c>
      <c r="L279" s="1">
        <v>1500</v>
      </c>
      <c r="M279" s="1">
        <v>0</v>
      </c>
      <c r="N279" s="1">
        <v>0</v>
      </c>
      <c r="O279" s="1">
        <v>0</v>
      </c>
    </row>
    <row r="280" spans="1:15" ht="23.25" customHeight="1" x14ac:dyDescent="0.2">
      <c r="A280" s="121"/>
      <c r="B280" s="121"/>
      <c r="C280" s="86" t="s">
        <v>13</v>
      </c>
      <c r="D280" s="1">
        <f t="shared" si="92"/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</row>
    <row r="281" spans="1:15" ht="15.75" x14ac:dyDescent="0.2">
      <c r="A281" s="116" t="s">
        <v>369</v>
      </c>
      <c r="B281" s="116" t="s">
        <v>370</v>
      </c>
      <c r="C281" s="86" t="s">
        <v>7</v>
      </c>
      <c r="D281" s="1">
        <f t="shared" si="92"/>
        <v>2000</v>
      </c>
      <c r="E281" s="1">
        <f t="shared" ref="E281:O281" si="94">E282+E283+E284+E285</f>
        <v>0</v>
      </c>
      <c r="F281" s="1">
        <f t="shared" si="94"/>
        <v>0</v>
      </c>
      <c r="G281" s="1">
        <f t="shared" si="94"/>
        <v>0</v>
      </c>
      <c r="H281" s="1">
        <f t="shared" si="94"/>
        <v>0</v>
      </c>
      <c r="I281" s="1">
        <f t="shared" si="94"/>
        <v>0</v>
      </c>
      <c r="J281" s="1">
        <f t="shared" si="94"/>
        <v>0</v>
      </c>
      <c r="K281" s="1">
        <f t="shared" si="94"/>
        <v>2000</v>
      </c>
      <c r="L281" s="1">
        <f t="shared" si="94"/>
        <v>0</v>
      </c>
      <c r="M281" s="1">
        <f t="shared" si="94"/>
        <v>0</v>
      </c>
      <c r="N281" s="1">
        <f t="shared" si="94"/>
        <v>0</v>
      </c>
      <c r="O281" s="1">
        <f t="shared" si="94"/>
        <v>0</v>
      </c>
    </row>
    <row r="282" spans="1:15" ht="16.5" customHeight="1" x14ac:dyDescent="0.2">
      <c r="A282" s="121"/>
      <c r="B282" s="121"/>
      <c r="C282" s="51" t="s">
        <v>10</v>
      </c>
      <c r="D282" s="1">
        <f t="shared" si="92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15" ht="16.5" customHeight="1" x14ac:dyDescent="0.2">
      <c r="A283" s="121"/>
      <c r="B283" s="121"/>
      <c r="C283" s="51" t="s">
        <v>11</v>
      </c>
      <c r="D283" s="1">
        <f t="shared" si="92"/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</row>
    <row r="284" spans="1:15" ht="16.5" customHeight="1" x14ac:dyDescent="0.2">
      <c r="A284" s="121"/>
      <c r="B284" s="121"/>
      <c r="C284" s="51" t="s">
        <v>12</v>
      </c>
      <c r="D284" s="1">
        <f t="shared" si="92"/>
        <v>2000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2000</v>
      </c>
      <c r="L284" s="1">
        <v>0</v>
      </c>
      <c r="M284" s="1">
        <v>0</v>
      </c>
      <c r="N284" s="1">
        <v>0</v>
      </c>
      <c r="O284" s="1">
        <v>0</v>
      </c>
    </row>
    <row r="285" spans="1:15" ht="24" customHeight="1" x14ac:dyDescent="0.2">
      <c r="A285" s="121"/>
      <c r="B285" s="121"/>
      <c r="C285" s="86" t="s">
        <v>13</v>
      </c>
      <c r="D285" s="1">
        <f t="shared" si="92"/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</row>
    <row r="286" spans="1:15" ht="15.75" x14ac:dyDescent="0.2">
      <c r="A286" s="116" t="s">
        <v>371</v>
      </c>
      <c r="B286" s="116" t="s">
        <v>390</v>
      </c>
      <c r="C286" s="86" t="s">
        <v>7</v>
      </c>
      <c r="D286" s="1">
        <f t="shared" si="92"/>
        <v>36573.9</v>
      </c>
      <c r="E286" s="1">
        <f t="shared" ref="E286:O287" si="95">E287+E288+E289+E290</f>
        <v>0</v>
      </c>
      <c r="F286" s="1">
        <f t="shared" si="95"/>
        <v>0</v>
      </c>
      <c r="G286" s="1">
        <f t="shared" si="95"/>
        <v>0</v>
      </c>
      <c r="H286" s="1">
        <f t="shared" si="95"/>
        <v>0</v>
      </c>
      <c r="I286" s="1">
        <f t="shared" si="95"/>
        <v>0</v>
      </c>
      <c r="J286" s="1">
        <f t="shared" si="95"/>
        <v>0</v>
      </c>
      <c r="K286" s="1">
        <f t="shared" si="95"/>
        <v>0</v>
      </c>
      <c r="L286" s="1">
        <f t="shared" si="95"/>
        <v>36573.9</v>
      </c>
      <c r="M286" s="1">
        <f t="shared" si="95"/>
        <v>0</v>
      </c>
      <c r="N286" s="1">
        <f t="shared" si="95"/>
        <v>0</v>
      </c>
      <c r="O286" s="1">
        <f t="shared" si="95"/>
        <v>0</v>
      </c>
    </row>
    <row r="287" spans="1:15" ht="16.5" customHeight="1" x14ac:dyDescent="0.2">
      <c r="A287" s="121"/>
      <c r="B287" s="121"/>
      <c r="C287" s="51" t="s">
        <v>10</v>
      </c>
      <c r="D287" s="1">
        <f t="shared" si="92"/>
        <v>0</v>
      </c>
      <c r="E287" s="1">
        <f t="shared" si="95"/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</row>
    <row r="288" spans="1:15" ht="16.5" customHeight="1" x14ac:dyDescent="0.2">
      <c r="A288" s="121"/>
      <c r="B288" s="121"/>
      <c r="C288" s="51" t="s">
        <v>11</v>
      </c>
      <c r="D288" s="1">
        <f t="shared" si="92"/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</row>
    <row r="289" spans="1:23" ht="16.5" customHeight="1" x14ac:dyDescent="0.2">
      <c r="A289" s="121"/>
      <c r="B289" s="121"/>
      <c r="C289" s="51" t="s">
        <v>12</v>
      </c>
      <c r="D289" s="1">
        <f t="shared" si="92"/>
        <v>36573.9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36573.9</v>
      </c>
      <c r="M289" s="1">
        <v>0</v>
      </c>
      <c r="N289" s="1">
        <v>0</v>
      </c>
      <c r="O289" s="1">
        <v>0</v>
      </c>
    </row>
    <row r="290" spans="1:23" ht="21.75" customHeight="1" x14ac:dyDescent="0.2">
      <c r="A290" s="121"/>
      <c r="B290" s="121"/>
      <c r="C290" s="86" t="s">
        <v>13</v>
      </c>
      <c r="D290" s="1">
        <f t="shared" si="92"/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</row>
    <row r="291" spans="1:23" ht="15.75" x14ac:dyDescent="0.2">
      <c r="A291" s="116" t="s">
        <v>372</v>
      </c>
      <c r="B291" s="116" t="s">
        <v>301</v>
      </c>
      <c r="C291" s="86" t="s">
        <v>7</v>
      </c>
      <c r="D291" s="1">
        <f t="shared" si="92"/>
        <v>4000</v>
      </c>
      <c r="E291" s="1">
        <f t="shared" ref="E291:O291" si="96">E292+E293+E294+E295</f>
        <v>0</v>
      </c>
      <c r="F291" s="1">
        <f t="shared" si="96"/>
        <v>0</v>
      </c>
      <c r="G291" s="1">
        <f t="shared" si="96"/>
        <v>0</v>
      </c>
      <c r="H291" s="1">
        <f t="shared" si="96"/>
        <v>0</v>
      </c>
      <c r="I291" s="1">
        <f t="shared" si="96"/>
        <v>0</v>
      </c>
      <c r="J291" s="1">
        <f t="shared" si="96"/>
        <v>0</v>
      </c>
      <c r="K291" s="1">
        <f t="shared" si="96"/>
        <v>4000</v>
      </c>
      <c r="L291" s="1">
        <f t="shared" si="96"/>
        <v>0</v>
      </c>
      <c r="M291" s="1">
        <f t="shared" si="96"/>
        <v>0</v>
      </c>
      <c r="N291" s="1">
        <f t="shared" si="96"/>
        <v>0</v>
      </c>
      <c r="O291" s="1">
        <f t="shared" si="96"/>
        <v>0</v>
      </c>
    </row>
    <row r="292" spans="1:23" ht="16.5" customHeight="1" x14ac:dyDescent="0.2">
      <c r="A292" s="121"/>
      <c r="B292" s="121"/>
      <c r="C292" s="51" t="s">
        <v>10</v>
      </c>
      <c r="D292" s="1">
        <f t="shared" si="92"/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</row>
    <row r="293" spans="1:23" ht="16.5" customHeight="1" x14ac:dyDescent="0.2">
      <c r="A293" s="121"/>
      <c r="B293" s="121"/>
      <c r="C293" s="51" t="s">
        <v>11</v>
      </c>
      <c r="D293" s="1">
        <f t="shared" si="92"/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</row>
    <row r="294" spans="1:23" ht="16.5" customHeight="1" x14ac:dyDescent="0.2">
      <c r="A294" s="121"/>
      <c r="B294" s="121"/>
      <c r="C294" s="51" t="s">
        <v>12</v>
      </c>
      <c r="D294" s="1">
        <f t="shared" si="92"/>
        <v>4000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4000</v>
      </c>
      <c r="L294" s="1">
        <v>0</v>
      </c>
      <c r="M294" s="1">
        <v>0</v>
      </c>
      <c r="N294" s="1">
        <v>0</v>
      </c>
      <c r="O294" s="1">
        <v>0</v>
      </c>
    </row>
    <row r="295" spans="1:23" ht="24" customHeight="1" x14ac:dyDescent="0.2">
      <c r="A295" s="121"/>
      <c r="B295" s="121"/>
      <c r="C295" s="86" t="s">
        <v>13</v>
      </c>
      <c r="D295" s="1">
        <f t="shared" si="92"/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</row>
    <row r="296" spans="1:23" s="8" customFormat="1" ht="24.75" customHeight="1" x14ac:dyDescent="0.2">
      <c r="A296" s="105" t="s">
        <v>381</v>
      </c>
      <c r="B296" s="105" t="s">
        <v>382</v>
      </c>
      <c r="C296" s="86" t="s">
        <v>7</v>
      </c>
      <c r="D296" s="1">
        <f t="shared" si="92"/>
        <v>269931.2</v>
      </c>
      <c r="E296" s="1">
        <f>E297+E298+E299+E300</f>
        <v>0</v>
      </c>
      <c r="F296" s="1">
        <f t="shared" ref="F296:O296" si="97">F297+F298+F299+F300</f>
        <v>0</v>
      </c>
      <c r="G296" s="1">
        <f t="shared" si="97"/>
        <v>0</v>
      </c>
      <c r="H296" s="1">
        <f t="shared" si="97"/>
        <v>0</v>
      </c>
      <c r="I296" s="1">
        <f t="shared" si="97"/>
        <v>0</v>
      </c>
      <c r="J296" s="1">
        <f t="shared" si="97"/>
        <v>0</v>
      </c>
      <c r="K296" s="1">
        <f t="shared" si="97"/>
        <v>139260</v>
      </c>
      <c r="L296" s="1">
        <f t="shared" si="97"/>
        <v>95482.8</v>
      </c>
      <c r="M296" s="1">
        <f t="shared" si="97"/>
        <v>35188.400000000001</v>
      </c>
      <c r="N296" s="1">
        <f t="shared" si="97"/>
        <v>0</v>
      </c>
      <c r="O296" s="1">
        <f t="shared" si="97"/>
        <v>0</v>
      </c>
      <c r="P296" s="75"/>
      <c r="Q296" s="75"/>
      <c r="R296" s="75"/>
      <c r="S296" s="75"/>
      <c r="T296" s="75"/>
      <c r="U296" s="75"/>
      <c r="V296" s="75"/>
      <c r="W296" s="76"/>
    </row>
    <row r="297" spans="1:23" s="8" customFormat="1" ht="24.75" customHeight="1" x14ac:dyDescent="0.2">
      <c r="A297" s="106"/>
      <c r="B297" s="106"/>
      <c r="C297" s="51" t="s">
        <v>10</v>
      </c>
      <c r="D297" s="1">
        <f t="shared" si="92"/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  <c r="P297" s="75"/>
      <c r="Q297" s="75"/>
      <c r="R297" s="75"/>
      <c r="S297" s="75"/>
      <c r="T297" s="75"/>
      <c r="U297" s="75"/>
      <c r="V297" s="75"/>
      <c r="W297" s="76"/>
    </row>
    <row r="298" spans="1:23" s="8" customFormat="1" ht="24.75" customHeight="1" x14ac:dyDescent="0.2">
      <c r="A298" s="106"/>
      <c r="B298" s="106"/>
      <c r="C298" s="51" t="s">
        <v>11</v>
      </c>
      <c r="D298" s="1">
        <f>E298+F298+G298+H298+I298+J298+K298+L298+M298+N298+O298</f>
        <v>269931.2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v>139260</v>
      </c>
      <c r="L298" s="1">
        <v>95482.8</v>
      </c>
      <c r="M298" s="1">
        <v>35188.400000000001</v>
      </c>
      <c r="N298" s="1">
        <v>0</v>
      </c>
      <c r="O298" s="1">
        <v>0</v>
      </c>
      <c r="P298" s="75"/>
      <c r="Q298" s="75"/>
      <c r="R298" s="75"/>
      <c r="S298" s="75"/>
      <c r="T298" s="75"/>
      <c r="U298" s="75"/>
      <c r="V298" s="75"/>
      <c r="W298" s="76"/>
    </row>
    <row r="299" spans="1:23" s="8" customFormat="1" ht="24.75" customHeight="1" x14ac:dyDescent="0.2">
      <c r="A299" s="106"/>
      <c r="B299" s="106"/>
      <c r="C299" s="51" t="s">
        <v>12</v>
      </c>
      <c r="D299" s="1">
        <f t="shared" ref="D299:D305" si="98">E299+F299+G299+H299+I299+J299+K299+L299+M299+N299+O299</f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  <c r="P299" s="75"/>
      <c r="Q299" s="75"/>
      <c r="R299" s="75"/>
      <c r="S299" s="75"/>
      <c r="T299" s="75"/>
      <c r="U299" s="75"/>
      <c r="V299" s="75"/>
      <c r="W299" s="76"/>
    </row>
    <row r="300" spans="1:23" s="8" customFormat="1" ht="24.75" customHeight="1" x14ac:dyDescent="0.2">
      <c r="A300" s="107"/>
      <c r="B300" s="107"/>
      <c r="C300" s="86" t="s">
        <v>13</v>
      </c>
      <c r="D300" s="1">
        <f t="shared" si="98"/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  <c r="P300" s="75"/>
      <c r="Q300" s="75"/>
      <c r="R300" s="75"/>
      <c r="S300" s="75"/>
      <c r="T300" s="75"/>
      <c r="U300" s="75"/>
      <c r="V300" s="75"/>
      <c r="W300" s="76"/>
    </row>
    <row r="301" spans="1:23" s="8" customFormat="1" ht="22.5" customHeight="1" x14ac:dyDescent="0.2">
      <c r="A301" s="116" t="s">
        <v>394</v>
      </c>
      <c r="B301" s="116" t="s">
        <v>393</v>
      </c>
      <c r="C301" s="102" t="s">
        <v>7</v>
      </c>
      <c r="D301" s="1">
        <f t="shared" si="98"/>
        <v>553.4</v>
      </c>
      <c r="E301" s="1">
        <f>E302+E303+E304+E305</f>
        <v>0</v>
      </c>
      <c r="F301" s="1">
        <f t="shared" ref="F301:L301" si="99">F302+F303+F304+F305</f>
        <v>0</v>
      </c>
      <c r="G301" s="1">
        <f t="shared" si="99"/>
        <v>0</v>
      </c>
      <c r="H301" s="1">
        <f t="shared" si="99"/>
        <v>0</v>
      </c>
      <c r="I301" s="1">
        <f t="shared" si="99"/>
        <v>0</v>
      </c>
      <c r="J301" s="1">
        <f t="shared" si="99"/>
        <v>0</v>
      </c>
      <c r="K301" s="1">
        <f t="shared" si="99"/>
        <v>553.4</v>
      </c>
      <c r="L301" s="1">
        <f t="shared" si="99"/>
        <v>0</v>
      </c>
      <c r="M301" s="1">
        <f t="shared" ref="M301" si="100">M302+M303+M304+M305</f>
        <v>0</v>
      </c>
      <c r="N301" s="1">
        <f t="shared" ref="N301" si="101">N302+N303+N304+N305</f>
        <v>0</v>
      </c>
      <c r="O301" s="1">
        <f t="shared" ref="O301" si="102">O302+O303+O304+O305</f>
        <v>0</v>
      </c>
      <c r="P301" s="75"/>
      <c r="Q301" s="75"/>
      <c r="R301" s="75"/>
      <c r="S301" s="75"/>
      <c r="T301" s="75"/>
      <c r="U301" s="75"/>
      <c r="V301" s="75"/>
      <c r="W301" s="76"/>
    </row>
    <row r="302" spans="1:23" s="8" customFormat="1" ht="22.5" customHeight="1" x14ac:dyDescent="0.2">
      <c r="A302" s="121"/>
      <c r="B302" s="116"/>
      <c r="C302" s="101" t="s">
        <v>10</v>
      </c>
      <c r="D302" s="1">
        <f t="shared" si="98"/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P302" s="75"/>
      <c r="Q302" s="75"/>
      <c r="R302" s="75"/>
      <c r="S302" s="75"/>
      <c r="T302" s="75"/>
      <c r="U302" s="75"/>
      <c r="V302" s="75"/>
      <c r="W302" s="76"/>
    </row>
    <row r="303" spans="1:23" s="8" customFormat="1" ht="22.5" customHeight="1" x14ac:dyDescent="0.2">
      <c r="A303" s="121"/>
      <c r="B303" s="116"/>
      <c r="C303" s="101" t="s">
        <v>11</v>
      </c>
      <c r="D303" s="1">
        <f>E303+F303+G303+H303+I303+J303+K303+L303+M303+N303+O303</f>
        <v>0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  <c r="P303" s="75"/>
      <c r="Q303" s="75"/>
      <c r="R303" s="75"/>
      <c r="S303" s="75"/>
      <c r="T303" s="75"/>
      <c r="U303" s="75"/>
      <c r="V303" s="75"/>
      <c r="W303" s="76"/>
    </row>
    <row r="304" spans="1:23" s="8" customFormat="1" ht="22.5" customHeight="1" x14ac:dyDescent="0.2">
      <c r="A304" s="121"/>
      <c r="B304" s="116"/>
      <c r="C304" s="101" t="s">
        <v>12</v>
      </c>
      <c r="D304" s="1">
        <f t="shared" si="98"/>
        <v>553.4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553.4</v>
      </c>
      <c r="L304" s="1">
        <v>0</v>
      </c>
      <c r="M304" s="1">
        <v>0</v>
      </c>
      <c r="N304" s="1">
        <v>0</v>
      </c>
      <c r="O304" s="1">
        <v>0</v>
      </c>
      <c r="P304" s="75"/>
      <c r="Q304" s="75"/>
      <c r="R304" s="75"/>
      <c r="S304" s="75"/>
      <c r="T304" s="75"/>
      <c r="U304" s="75"/>
      <c r="V304" s="75"/>
      <c r="W304" s="76"/>
    </row>
    <row r="305" spans="1:23" s="8" customFormat="1" ht="22.5" customHeight="1" x14ac:dyDescent="0.2">
      <c r="A305" s="121"/>
      <c r="B305" s="116"/>
      <c r="C305" s="101" t="s">
        <v>13</v>
      </c>
      <c r="D305" s="1">
        <f t="shared" si="98"/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  <c r="P305" s="75"/>
      <c r="Q305" s="75"/>
      <c r="R305" s="75"/>
      <c r="S305" s="75"/>
      <c r="T305" s="75"/>
      <c r="U305" s="75"/>
      <c r="V305" s="75"/>
      <c r="W305" s="76"/>
    </row>
    <row r="306" spans="1:23" s="8" customFormat="1" ht="18.75" customHeight="1" x14ac:dyDescent="0.2">
      <c r="A306" s="116" t="s">
        <v>396</v>
      </c>
      <c r="B306" s="116" t="s">
        <v>397</v>
      </c>
      <c r="C306" s="102" t="s">
        <v>7</v>
      </c>
      <c r="D306" s="1">
        <f t="shared" ref="D306:D307" si="103">E306+F306+G306+H306+I306+J306+K306+L306+M306+N306+O306</f>
        <v>2700</v>
      </c>
      <c r="E306" s="1">
        <f>E307+E308+E309+E310</f>
        <v>0</v>
      </c>
      <c r="F306" s="1">
        <f t="shared" ref="F306:O306" si="104">F307+F308+F309+F310</f>
        <v>0</v>
      </c>
      <c r="G306" s="1">
        <f t="shared" si="104"/>
        <v>0</v>
      </c>
      <c r="H306" s="1">
        <f t="shared" si="104"/>
        <v>0</v>
      </c>
      <c r="I306" s="1">
        <f t="shared" si="104"/>
        <v>0</v>
      </c>
      <c r="J306" s="1">
        <f t="shared" si="104"/>
        <v>0</v>
      </c>
      <c r="K306" s="1">
        <f t="shared" si="104"/>
        <v>2700</v>
      </c>
      <c r="L306" s="1">
        <f t="shared" si="104"/>
        <v>0</v>
      </c>
      <c r="M306" s="1">
        <f t="shared" si="104"/>
        <v>0</v>
      </c>
      <c r="N306" s="1">
        <f t="shared" si="104"/>
        <v>0</v>
      </c>
      <c r="O306" s="1">
        <f t="shared" si="104"/>
        <v>0</v>
      </c>
      <c r="P306" s="75"/>
      <c r="Q306" s="75"/>
      <c r="R306" s="75"/>
      <c r="S306" s="75"/>
      <c r="T306" s="75"/>
      <c r="U306" s="75"/>
      <c r="V306" s="75"/>
      <c r="W306" s="76"/>
    </row>
    <row r="307" spans="1:23" s="8" customFormat="1" ht="18.75" customHeight="1" x14ac:dyDescent="0.2">
      <c r="A307" s="121"/>
      <c r="B307" s="116"/>
      <c r="C307" s="101" t="s">
        <v>10</v>
      </c>
      <c r="D307" s="1">
        <f t="shared" si="103"/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  <c r="P307" s="75"/>
      <c r="Q307" s="75"/>
      <c r="R307" s="75"/>
      <c r="S307" s="75"/>
      <c r="T307" s="75"/>
      <c r="U307" s="75"/>
      <c r="V307" s="75"/>
      <c r="W307" s="76"/>
    </row>
    <row r="308" spans="1:23" s="8" customFormat="1" ht="18.75" customHeight="1" x14ac:dyDescent="0.2">
      <c r="A308" s="121"/>
      <c r="B308" s="116"/>
      <c r="C308" s="101" t="s">
        <v>11</v>
      </c>
      <c r="D308" s="1">
        <f>E308+F308+G308+H308+I308+J308+K308+L308+M308+N308+O308</f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  <c r="P308" s="75"/>
      <c r="Q308" s="75"/>
      <c r="R308" s="75"/>
      <c r="S308" s="75"/>
      <c r="T308" s="75"/>
      <c r="U308" s="75"/>
      <c r="V308" s="75"/>
      <c r="W308" s="76"/>
    </row>
    <row r="309" spans="1:23" s="8" customFormat="1" ht="18.75" customHeight="1" x14ac:dyDescent="0.2">
      <c r="A309" s="121"/>
      <c r="B309" s="116"/>
      <c r="C309" s="101" t="s">
        <v>12</v>
      </c>
      <c r="D309" s="1">
        <f t="shared" ref="D309:D310" si="105">E309+F309+G309+H309+I309+J309+K309+L309+M309+N309+O309</f>
        <v>2700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2700</v>
      </c>
      <c r="L309" s="1">
        <v>0</v>
      </c>
      <c r="M309" s="1">
        <v>0</v>
      </c>
      <c r="N309" s="1">
        <v>0</v>
      </c>
      <c r="O309" s="1">
        <v>0</v>
      </c>
      <c r="P309" s="75"/>
      <c r="Q309" s="75"/>
      <c r="R309" s="75"/>
      <c r="S309" s="75"/>
      <c r="T309" s="75"/>
      <c r="U309" s="75"/>
      <c r="V309" s="75"/>
      <c r="W309" s="76"/>
    </row>
    <row r="310" spans="1:23" s="8" customFormat="1" ht="18.75" customHeight="1" x14ac:dyDescent="0.2">
      <c r="A310" s="121"/>
      <c r="B310" s="116"/>
      <c r="C310" s="101" t="s">
        <v>13</v>
      </c>
      <c r="D310" s="1">
        <f t="shared" si="105"/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  <c r="P310" s="75"/>
      <c r="Q310" s="75"/>
      <c r="R310" s="75"/>
      <c r="S310" s="75"/>
      <c r="T310" s="75"/>
      <c r="U310" s="75"/>
      <c r="V310" s="75"/>
      <c r="W310" s="76"/>
    </row>
    <row r="311" spans="1:23" ht="18" customHeight="1" x14ac:dyDescent="0.2">
      <c r="A311" s="116" t="s">
        <v>146</v>
      </c>
      <c r="B311" s="111" t="s">
        <v>205</v>
      </c>
      <c r="C311" s="51" t="s">
        <v>7</v>
      </c>
      <c r="D311" s="1">
        <f>D312+D313+D314+D315</f>
        <v>245571.3</v>
      </c>
      <c r="E311" s="1">
        <f>E312+E313+E314+E315</f>
        <v>24704.6</v>
      </c>
      <c r="F311" s="1">
        <f t="shared" ref="F311:O311" si="106">F312+F313+F314+F315</f>
        <v>23418.400000000001</v>
      </c>
      <c r="G311" s="1">
        <f t="shared" si="106"/>
        <v>28089.699999999997</v>
      </c>
      <c r="H311" s="1">
        <f t="shared" si="106"/>
        <v>23411.7</v>
      </c>
      <c r="I311" s="1">
        <f t="shared" si="106"/>
        <v>24700.5</v>
      </c>
      <c r="J311" s="1">
        <f t="shared" si="106"/>
        <v>23045.699999999997</v>
      </c>
      <c r="K311" s="1">
        <f t="shared" si="106"/>
        <v>22334.5</v>
      </c>
      <c r="L311" s="1">
        <f t="shared" si="106"/>
        <v>14016.9</v>
      </c>
      <c r="M311" s="1">
        <f t="shared" si="106"/>
        <v>14016.9</v>
      </c>
      <c r="N311" s="1">
        <f t="shared" si="106"/>
        <v>23344.9</v>
      </c>
      <c r="O311" s="1">
        <f t="shared" si="106"/>
        <v>24487.5</v>
      </c>
    </row>
    <row r="312" spans="1:23" ht="16.5" customHeight="1" x14ac:dyDescent="0.2">
      <c r="A312" s="116"/>
      <c r="B312" s="111"/>
      <c r="C312" s="51" t="s">
        <v>10</v>
      </c>
      <c r="D312" s="1">
        <f t="shared" ref="D312:D352" si="107">E312+F312+G312+H312+I312+J312+K312+L312+M312+N312+O312</f>
        <v>0</v>
      </c>
      <c r="E312" s="1">
        <f>E317+E327+E337</f>
        <v>0</v>
      </c>
      <c r="F312" s="1">
        <f t="shared" ref="F312:O312" si="108">F317+F327+F337</f>
        <v>0</v>
      </c>
      <c r="G312" s="1">
        <f t="shared" si="108"/>
        <v>0</v>
      </c>
      <c r="H312" s="1">
        <f t="shared" si="108"/>
        <v>0</v>
      </c>
      <c r="I312" s="1">
        <f t="shared" si="108"/>
        <v>0</v>
      </c>
      <c r="J312" s="1">
        <f t="shared" si="108"/>
        <v>0</v>
      </c>
      <c r="K312" s="1">
        <f t="shared" si="108"/>
        <v>0</v>
      </c>
      <c r="L312" s="1">
        <f t="shared" si="108"/>
        <v>0</v>
      </c>
      <c r="M312" s="1">
        <f t="shared" si="108"/>
        <v>0</v>
      </c>
      <c r="N312" s="1">
        <f t="shared" si="108"/>
        <v>0</v>
      </c>
      <c r="O312" s="1">
        <f t="shared" si="108"/>
        <v>0</v>
      </c>
      <c r="P312" s="65"/>
      <c r="Q312" s="65"/>
    </row>
    <row r="313" spans="1:23" ht="18" customHeight="1" x14ac:dyDescent="0.2">
      <c r="A313" s="116"/>
      <c r="B313" s="111"/>
      <c r="C313" s="51" t="s">
        <v>11</v>
      </c>
      <c r="D313" s="1">
        <f t="shared" si="107"/>
        <v>23608.400000000001</v>
      </c>
      <c r="E313" s="1">
        <f>E318+E323+E328+E333+E338</f>
        <v>0</v>
      </c>
      <c r="F313" s="1">
        <f t="shared" ref="F313:O313" si="109">F318+F323+F328+F333+F338</f>
        <v>0</v>
      </c>
      <c r="G313" s="1">
        <f t="shared" si="109"/>
        <v>0</v>
      </c>
      <c r="H313" s="1">
        <f t="shared" si="109"/>
        <v>0</v>
      </c>
      <c r="I313" s="1">
        <f t="shared" si="109"/>
        <v>16106.5</v>
      </c>
      <c r="J313" s="1">
        <f>J318+J323+J328+J333+J338</f>
        <v>7501.9</v>
      </c>
      <c r="K313" s="1">
        <f t="shared" si="109"/>
        <v>0</v>
      </c>
      <c r="L313" s="1">
        <f t="shared" si="109"/>
        <v>0</v>
      </c>
      <c r="M313" s="1">
        <f t="shared" si="109"/>
        <v>0</v>
      </c>
      <c r="N313" s="1">
        <f t="shared" si="109"/>
        <v>0</v>
      </c>
      <c r="O313" s="1">
        <f t="shared" si="109"/>
        <v>0</v>
      </c>
    </row>
    <row r="314" spans="1:23" ht="18" customHeight="1" x14ac:dyDescent="0.2">
      <c r="A314" s="116"/>
      <c r="B314" s="111"/>
      <c r="C314" s="51" t="s">
        <v>12</v>
      </c>
      <c r="D314" s="1">
        <f t="shared" si="107"/>
        <v>221962.9</v>
      </c>
      <c r="E314" s="1">
        <f>E319+E329+E339+E344+E324+E334</f>
        <v>24704.6</v>
      </c>
      <c r="F314" s="1">
        <f t="shared" ref="F314:O314" si="110">F319+F329+F339+F344+F324+F334</f>
        <v>23418.400000000001</v>
      </c>
      <c r="G314" s="1">
        <f t="shared" si="110"/>
        <v>28089.699999999997</v>
      </c>
      <c r="H314" s="1">
        <f t="shared" si="110"/>
        <v>23411.7</v>
      </c>
      <c r="I314" s="1">
        <f t="shared" si="110"/>
        <v>8594</v>
      </c>
      <c r="J314" s="1">
        <f>J319+J329+J339+J344+J324+J334</f>
        <v>15543.8</v>
      </c>
      <c r="K314" s="1">
        <f t="shared" si="110"/>
        <v>22334.5</v>
      </c>
      <c r="L314" s="1">
        <f t="shared" si="110"/>
        <v>14016.9</v>
      </c>
      <c r="M314" s="1">
        <f t="shared" si="110"/>
        <v>14016.9</v>
      </c>
      <c r="N314" s="1">
        <f t="shared" si="110"/>
        <v>23344.9</v>
      </c>
      <c r="O314" s="1">
        <f t="shared" si="110"/>
        <v>24487.5</v>
      </c>
    </row>
    <row r="315" spans="1:23" ht="18" customHeight="1" x14ac:dyDescent="0.2">
      <c r="A315" s="116"/>
      <c r="B315" s="111"/>
      <c r="C315" s="51" t="s">
        <v>13</v>
      </c>
      <c r="D315" s="1">
        <f t="shared" si="107"/>
        <v>0</v>
      </c>
      <c r="E315" s="1">
        <f>E320+E330+E340</f>
        <v>0</v>
      </c>
      <c r="F315" s="1">
        <f t="shared" ref="F315:O315" si="111">F320+F330+F340</f>
        <v>0</v>
      </c>
      <c r="G315" s="1">
        <f t="shared" si="111"/>
        <v>0</v>
      </c>
      <c r="H315" s="1">
        <f t="shared" si="111"/>
        <v>0</v>
      </c>
      <c r="I315" s="1">
        <f t="shared" si="111"/>
        <v>0</v>
      </c>
      <c r="J315" s="1">
        <f t="shared" si="111"/>
        <v>0</v>
      </c>
      <c r="K315" s="1">
        <f t="shared" si="111"/>
        <v>0</v>
      </c>
      <c r="L315" s="1">
        <f t="shared" si="111"/>
        <v>0</v>
      </c>
      <c r="M315" s="1">
        <f t="shared" si="111"/>
        <v>0</v>
      </c>
      <c r="N315" s="1">
        <f t="shared" si="111"/>
        <v>0</v>
      </c>
      <c r="O315" s="1">
        <f t="shared" si="111"/>
        <v>0</v>
      </c>
    </row>
    <row r="316" spans="1:23" ht="15.75" x14ac:dyDescent="0.2">
      <c r="A316" s="116" t="s">
        <v>147</v>
      </c>
      <c r="B316" s="111" t="s">
        <v>52</v>
      </c>
      <c r="C316" s="51" t="s">
        <v>7</v>
      </c>
      <c r="D316" s="1">
        <f t="shared" si="107"/>
        <v>85977.600000000006</v>
      </c>
      <c r="E316" s="1">
        <f t="shared" ref="E316:O316" si="112">E317+E318+E319+E320</f>
        <v>5089.5</v>
      </c>
      <c r="F316" s="1">
        <f t="shared" si="112"/>
        <v>6465</v>
      </c>
      <c r="G316" s="1">
        <f t="shared" si="112"/>
        <v>8661.7999999999993</v>
      </c>
      <c r="H316" s="1">
        <f t="shared" si="112"/>
        <v>9358.2000000000007</v>
      </c>
      <c r="I316" s="1">
        <f t="shared" si="112"/>
        <v>8594</v>
      </c>
      <c r="J316" s="1">
        <f>J317+J318+J319+J320</f>
        <v>7198.9000000000005</v>
      </c>
      <c r="K316" s="1">
        <f t="shared" si="112"/>
        <v>8859.6</v>
      </c>
      <c r="L316" s="1">
        <f t="shared" si="112"/>
        <v>5110.1000000000004</v>
      </c>
      <c r="M316" s="1">
        <f t="shared" si="112"/>
        <v>5110.1000000000004</v>
      </c>
      <c r="N316" s="1">
        <f t="shared" si="112"/>
        <v>10554.1</v>
      </c>
      <c r="O316" s="1">
        <f t="shared" si="112"/>
        <v>10976.3</v>
      </c>
    </row>
    <row r="317" spans="1:23" ht="15.75" x14ac:dyDescent="0.2">
      <c r="A317" s="116"/>
      <c r="B317" s="111"/>
      <c r="C317" s="51" t="s">
        <v>10</v>
      </c>
      <c r="D317" s="1">
        <f t="shared" si="107"/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</row>
    <row r="318" spans="1:23" ht="15.75" x14ac:dyDescent="0.2">
      <c r="A318" s="116"/>
      <c r="B318" s="111"/>
      <c r="C318" s="51" t="s">
        <v>11</v>
      </c>
      <c r="D318" s="1">
        <f t="shared" si="107"/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</row>
    <row r="319" spans="1:23" ht="15.75" x14ac:dyDescent="0.2">
      <c r="A319" s="116"/>
      <c r="B319" s="111"/>
      <c r="C319" s="51" t="s">
        <v>12</v>
      </c>
      <c r="D319" s="1">
        <f t="shared" si="107"/>
        <v>85977.600000000006</v>
      </c>
      <c r="E319" s="1">
        <v>5089.5</v>
      </c>
      <c r="F319" s="1">
        <v>6465</v>
      </c>
      <c r="G319" s="1">
        <v>8661.7999999999993</v>
      </c>
      <c r="H319" s="1">
        <v>9358.2000000000007</v>
      </c>
      <c r="I319" s="1">
        <v>8594</v>
      </c>
      <c r="J319" s="1">
        <f>2886.8+1860.3+2451.8</f>
        <v>7198.9000000000005</v>
      </c>
      <c r="K319" s="1">
        <v>8859.6</v>
      </c>
      <c r="L319" s="1">
        <v>5110.1000000000004</v>
      </c>
      <c r="M319" s="1">
        <v>5110.1000000000004</v>
      </c>
      <c r="N319" s="1">
        <v>10554.1</v>
      </c>
      <c r="O319" s="1">
        <v>10976.3</v>
      </c>
    </row>
    <row r="320" spans="1:23" ht="15.75" x14ac:dyDescent="0.2">
      <c r="A320" s="116"/>
      <c r="B320" s="111"/>
      <c r="C320" s="86" t="s">
        <v>13</v>
      </c>
      <c r="D320" s="1">
        <f t="shared" si="107"/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</row>
    <row r="321" spans="1:15" ht="15.75" x14ac:dyDescent="0.2">
      <c r="A321" s="116" t="s">
        <v>148</v>
      </c>
      <c r="B321" s="111" t="s">
        <v>366</v>
      </c>
      <c r="C321" s="51" t="s">
        <v>7</v>
      </c>
      <c r="D321" s="1">
        <f t="shared" si="107"/>
        <v>11065.3</v>
      </c>
      <c r="E321" s="1">
        <f t="shared" ref="E321:O321" si="113">E322+E323+E324+E325</f>
        <v>0</v>
      </c>
      <c r="F321" s="1">
        <f t="shared" si="113"/>
        <v>0</v>
      </c>
      <c r="G321" s="1">
        <f t="shared" si="113"/>
        <v>0</v>
      </c>
      <c r="H321" s="1">
        <f t="shared" si="113"/>
        <v>0</v>
      </c>
      <c r="I321" s="1">
        <f t="shared" si="113"/>
        <v>7430.4</v>
      </c>
      <c r="J321" s="1">
        <f t="shared" si="113"/>
        <v>3634.8999999999996</v>
      </c>
      <c r="K321" s="1">
        <f t="shared" si="113"/>
        <v>0</v>
      </c>
      <c r="L321" s="1">
        <f t="shared" si="113"/>
        <v>0</v>
      </c>
      <c r="M321" s="1">
        <f t="shared" si="113"/>
        <v>0</v>
      </c>
      <c r="N321" s="1">
        <f t="shared" si="113"/>
        <v>0</v>
      </c>
      <c r="O321" s="1">
        <f t="shared" si="113"/>
        <v>0</v>
      </c>
    </row>
    <row r="322" spans="1:15" ht="21" customHeight="1" x14ac:dyDescent="0.2">
      <c r="A322" s="116"/>
      <c r="B322" s="111"/>
      <c r="C322" s="51" t="s">
        <v>10</v>
      </c>
      <c r="D322" s="1">
        <f t="shared" si="107"/>
        <v>0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</row>
    <row r="323" spans="1:15" ht="15.75" x14ac:dyDescent="0.2">
      <c r="A323" s="116"/>
      <c r="B323" s="111"/>
      <c r="C323" s="51" t="s">
        <v>11</v>
      </c>
      <c r="D323" s="1">
        <f t="shared" si="107"/>
        <v>11065.3</v>
      </c>
      <c r="E323" s="1">
        <v>0</v>
      </c>
      <c r="F323" s="1">
        <v>0</v>
      </c>
      <c r="G323" s="1">
        <v>0</v>
      </c>
      <c r="H323" s="1">
        <v>0</v>
      </c>
      <c r="I323" s="1">
        <f>6602.5+827.9</f>
        <v>7430.4</v>
      </c>
      <c r="J323" s="1">
        <f>6521.7-2886.8</f>
        <v>3634.8999999999996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</row>
    <row r="324" spans="1:15" ht="15.75" x14ac:dyDescent="0.2">
      <c r="A324" s="116"/>
      <c r="B324" s="111"/>
      <c r="C324" s="51" t="s">
        <v>12</v>
      </c>
      <c r="D324" s="1">
        <f t="shared" si="107"/>
        <v>0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">
        <v>0</v>
      </c>
    </row>
    <row r="325" spans="1:15" ht="21.75" customHeight="1" x14ac:dyDescent="0.2">
      <c r="A325" s="116"/>
      <c r="B325" s="111"/>
      <c r="C325" s="86" t="s">
        <v>13</v>
      </c>
      <c r="D325" s="1">
        <f t="shared" si="107"/>
        <v>0</v>
      </c>
      <c r="E325" s="1"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</row>
    <row r="326" spans="1:15" ht="15.75" customHeight="1" x14ac:dyDescent="0.2">
      <c r="A326" s="116" t="s">
        <v>149</v>
      </c>
      <c r="B326" s="111" t="s">
        <v>58</v>
      </c>
      <c r="C326" s="51" t="s">
        <v>7</v>
      </c>
      <c r="D326" s="1">
        <f t="shared" si="107"/>
        <v>130999.3</v>
      </c>
      <c r="E326" s="1">
        <f t="shared" ref="E326:O326" si="114">E327+E328+E330+E329</f>
        <v>17919.099999999999</v>
      </c>
      <c r="F326" s="1">
        <f t="shared" si="114"/>
        <v>16953.400000000001</v>
      </c>
      <c r="G326" s="1">
        <f t="shared" si="114"/>
        <v>16137.9</v>
      </c>
      <c r="H326" s="1">
        <f t="shared" si="114"/>
        <v>14053.5</v>
      </c>
      <c r="I326" s="1">
        <f t="shared" si="114"/>
        <v>0</v>
      </c>
      <c r="J326" s="1">
        <f t="shared" si="114"/>
        <v>8344.9</v>
      </c>
      <c r="K326" s="1">
        <f t="shared" si="114"/>
        <v>13474.9</v>
      </c>
      <c r="L326" s="1">
        <f t="shared" si="114"/>
        <v>8906.7999999999993</v>
      </c>
      <c r="M326" s="1">
        <f t="shared" si="114"/>
        <v>8906.7999999999993</v>
      </c>
      <c r="N326" s="1">
        <f t="shared" si="114"/>
        <v>12790.8</v>
      </c>
      <c r="O326" s="1">
        <f t="shared" si="114"/>
        <v>13511.2</v>
      </c>
    </row>
    <row r="327" spans="1:15" ht="15.75" customHeight="1" x14ac:dyDescent="0.2">
      <c r="A327" s="116"/>
      <c r="B327" s="111"/>
      <c r="C327" s="51" t="s">
        <v>10</v>
      </c>
      <c r="D327" s="1">
        <f t="shared" si="107"/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</row>
    <row r="328" spans="1:15" ht="15.75" customHeight="1" x14ac:dyDescent="0.2">
      <c r="A328" s="116"/>
      <c r="B328" s="111"/>
      <c r="C328" s="51" t="s">
        <v>11</v>
      </c>
      <c r="D328" s="1">
        <f t="shared" si="107"/>
        <v>0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</row>
    <row r="329" spans="1:15" ht="15.75" customHeight="1" x14ac:dyDescent="0.2">
      <c r="A329" s="116"/>
      <c r="B329" s="111"/>
      <c r="C329" s="51" t="s">
        <v>12</v>
      </c>
      <c r="D329" s="1">
        <f t="shared" si="107"/>
        <v>130999.3</v>
      </c>
      <c r="E329" s="1">
        <v>17919.099999999999</v>
      </c>
      <c r="F329" s="1">
        <v>16953.400000000001</v>
      </c>
      <c r="G329" s="1">
        <v>16137.9</v>
      </c>
      <c r="H329" s="1">
        <v>14053.5</v>
      </c>
      <c r="I329" s="1">
        <v>0</v>
      </c>
      <c r="J329" s="1">
        <f>0+2600+6251.4-506.5</f>
        <v>8344.9</v>
      </c>
      <c r="K329" s="1">
        <v>13474.9</v>
      </c>
      <c r="L329" s="1">
        <v>8906.7999999999993</v>
      </c>
      <c r="M329" s="1">
        <v>8906.7999999999993</v>
      </c>
      <c r="N329" s="1">
        <v>12790.8</v>
      </c>
      <c r="O329" s="1">
        <v>13511.2</v>
      </c>
    </row>
    <row r="330" spans="1:15" ht="22.5" customHeight="1" x14ac:dyDescent="0.2">
      <c r="A330" s="116"/>
      <c r="B330" s="111"/>
      <c r="C330" s="86" t="s">
        <v>13</v>
      </c>
      <c r="D330" s="1">
        <f t="shared" si="107"/>
        <v>0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3">
        <v>0</v>
      </c>
      <c r="K330" s="3">
        <v>0</v>
      </c>
      <c r="L330" s="3">
        <v>0</v>
      </c>
      <c r="M330" s="3">
        <v>0</v>
      </c>
      <c r="N330" s="3">
        <v>0</v>
      </c>
      <c r="O330" s="3">
        <v>0</v>
      </c>
    </row>
    <row r="331" spans="1:15" ht="18.75" customHeight="1" x14ac:dyDescent="0.2">
      <c r="A331" s="116" t="s">
        <v>210</v>
      </c>
      <c r="B331" s="111" t="s">
        <v>265</v>
      </c>
      <c r="C331" s="86" t="s">
        <v>7</v>
      </c>
      <c r="D331" s="1">
        <f t="shared" si="107"/>
        <v>12543.1</v>
      </c>
      <c r="E331" s="1">
        <f t="shared" ref="E331:O331" si="115">E332+E333+E335+E334</f>
        <v>0</v>
      </c>
      <c r="F331" s="1">
        <f t="shared" si="115"/>
        <v>0</v>
      </c>
      <c r="G331" s="1">
        <f t="shared" si="115"/>
        <v>0</v>
      </c>
      <c r="H331" s="1">
        <f t="shared" si="115"/>
        <v>0</v>
      </c>
      <c r="I331" s="1">
        <f t="shared" si="115"/>
        <v>8676.1</v>
      </c>
      <c r="J331" s="1">
        <f t="shared" si="115"/>
        <v>3867</v>
      </c>
      <c r="K331" s="1">
        <f t="shared" si="115"/>
        <v>0</v>
      </c>
      <c r="L331" s="1">
        <f t="shared" si="115"/>
        <v>0</v>
      </c>
      <c r="M331" s="1">
        <f t="shared" si="115"/>
        <v>0</v>
      </c>
      <c r="N331" s="1">
        <f t="shared" si="115"/>
        <v>0</v>
      </c>
      <c r="O331" s="1">
        <f t="shared" si="115"/>
        <v>0</v>
      </c>
    </row>
    <row r="332" spans="1:15" ht="18.75" customHeight="1" x14ac:dyDescent="0.2">
      <c r="A332" s="116"/>
      <c r="B332" s="111"/>
      <c r="C332" s="86" t="s">
        <v>10</v>
      </c>
      <c r="D332" s="1">
        <f t="shared" si="107"/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</row>
    <row r="333" spans="1:15" ht="18.75" customHeight="1" x14ac:dyDescent="0.2">
      <c r="A333" s="116"/>
      <c r="B333" s="111"/>
      <c r="C333" s="86" t="s">
        <v>11</v>
      </c>
      <c r="D333" s="1">
        <f t="shared" si="107"/>
        <v>12543.1</v>
      </c>
      <c r="E333" s="1">
        <v>0</v>
      </c>
      <c r="F333" s="1">
        <v>0</v>
      </c>
      <c r="G333" s="1">
        <v>0</v>
      </c>
      <c r="H333" s="1">
        <v>0</v>
      </c>
      <c r="I333" s="1">
        <f>10280.7-1604.6</f>
        <v>8676.1</v>
      </c>
      <c r="J333" s="1">
        <f>10118.4-6251.4</f>
        <v>3867</v>
      </c>
      <c r="K333" s="1">
        <v>0</v>
      </c>
      <c r="L333" s="1">
        <v>0</v>
      </c>
      <c r="M333" s="1">
        <v>0</v>
      </c>
      <c r="N333" s="1">
        <v>0</v>
      </c>
      <c r="O333" s="1">
        <v>0</v>
      </c>
    </row>
    <row r="334" spans="1:15" ht="18.75" customHeight="1" x14ac:dyDescent="0.2">
      <c r="A334" s="116"/>
      <c r="B334" s="111"/>
      <c r="C334" s="86" t="s">
        <v>12</v>
      </c>
      <c r="D334" s="1">
        <f t="shared" si="107"/>
        <v>0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  <c r="O334" s="1">
        <v>0</v>
      </c>
    </row>
    <row r="335" spans="1:15" ht="18.75" customHeight="1" x14ac:dyDescent="0.2">
      <c r="A335" s="116"/>
      <c r="B335" s="111"/>
      <c r="C335" s="86" t="s">
        <v>13</v>
      </c>
      <c r="D335" s="1">
        <f t="shared" si="107"/>
        <v>0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3">
        <v>0</v>
      </c>
      <c r="K335" s="3">
        <v>0</v>
      </c>
      <c r="L335" s="1">
        <v>0</v>
      </c>
      <c r="M335" s="1">
        <v>0</v>
      </c>
      <c r="N335" s="1">
        <v>0</v>
      </c>
      <c r="O335" s="1">
        <v>0</v>
      </c>
    </row>
    <row r="336" spans="1:15" ht="15.75" customHeight="1" x14ac:dyDescent="0.2">
      <c r="A336" s="116" t="s">
        <v>270</v>
      </c>
      <c r="B336" s="111" t="s">
        <v>22</v>
      </c>
      <c r="C336" s="51" t="s">
        <v>7</v>
      </c>
      <c r="D336" s="1">
        <f t="shared" si="107"/>
        <v>1696</v>
      </c>
      <c r="E336" s="1">
        <f t="shared" ref="E336:K336" si="116">E337+E338+E339+E340</f>
        <v>1696</v>
      </c>
      <c r="F336" s="1">
        <f t="shared" si="116"/>
        <v>0</v>
      </c>
      <c r="G336" s="1">
        <f t="shared" si="116"/>
        <v>0</v>
      </c>
      <c r="H336" s="1">
        <f t="shared" si="116"/>
        <v>0</v>
      </c>
      <c r="I336" s="1">
        <f t="shared" si="116"/>
        <v>0</v>
      </c>
      <c r="J336" s="1">
        <f t="shared" si="116"/>
        <v>0</v>
      </c>
      <c r="K336" s="1">
        <f t="shared" si="116"/>
        <v>0</v>
      </c>
      <c r="L336" s="1">
        <f>L337+L338+L339+L340</f>
        <v>0</v>
      </c>
      <c r="M336" s="1">
        <f>M337+M338+M339+M340</f>
        <v>0</v>
      </c>
      <c r="N336" s="1">
        <f>N337+N338+N339+N340</f>
        <v>0</v>
      </c>
      <c r="O336" s="1">
        <f>O337+O338+O339+O340</f>
        <v>0</v>
      </c>
    </row>
    <row r="337" spans="1:15" ht="15.75" customHeight="1" x14ac:dyDescent="0.2">
      <c r="A337" s="116"/>
      <c r="B337" s="111"/>
      <c r="C337" s="51" t="s">
        <v>10</v>
      </c>
      <c r="D337" s="1">
        <f t="shared" si="107"/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</row>
    <row r="338" spans="1:15" ht="15.75" customHeight="1" x14ac:dyDescent="0.2">
      <c r="A338" s="116"/>
      <c r="B338" s="111"/>
      <c r="C338" s="51" t="s">
        <v>11</v>
      </c>
      <c r="D338" s="1">
        <f t="shared" si="107"/>
        <v>0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  <c r="N338" s="1">
        <v>0</v>
      </c>
      <c r="O338" s="1">
        <v>0</v>
      </c>
    </row>
    <row r="339" spans="1:15" ht="15.75" customHeight="1" x14ac:dyDescent="0.2">
      <c r="A339" s="116"/>
      <c r="B339" s="111"/>
      <c r="C339" s="51" t="s">
        <v>12</v>
      </c>
      <c r="D339" s="1">
        <f t="shared" si="107"/>
        <v>1696</v>
      </c>
      <c r="E339" s="1">
        <v>1696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  <c r="O339" s="1">
        <v>0</v>
      </c>
    </row>
    <row r="340" spans="1:15" ht="18" customHeight="1" x14ac:dyDescent="0.2">
      <c r="A340" s="116"/>
      <c r="B340" s="111"/>
      <c r="C340" s="86" t="s">
        <v>13</v>
      </c>
      <c r="D340" s="1">
        <f t="shared" si="107"/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</row>
    <row r="341" spans="1:15" ht="15.75" x14ac:dyDescent="0.2">
      <c r="A341" s="116" t="s">
        <v>271</v>
      </c>
      <c r="B341" s="116" t="s">
        <v>238</v>
      </c>
      <c r="C341" s="51" t="s">
        <v>7</v>
      </c>
      <c r="D341" s="1">
        <f t="shared" si="107"/>
        <v>3290</v>
      </c>
      <c r="E341" s="1">
        <f>E342+E343+E344+E345</f>
        <v>0</v>
      </c>
      <c r="F341" s="1">
        <f t="shared" ref="F341:K341" si="117">F342+F343+F344+F345</f>
        <v>0</v>
      </c>
      <c r="G341" s="1">
        <f t="shared" si="117"/>
        <v>3290</v>
      </c>
      <c r="H341" s="1">
        <f t="shared" si="117"/>
        <v>0</v>
      </c>
      <c r="I341" s="1">
        <f t="shared" si="117"/>
        <v>0</v>
      </c>
      <c r="J341" s="1">
        <f t="shared" si="117"/>
        <v>0</v>
      </c>
      <c r="K341" s="1">
        <f t="shared" si="117"/>
        <v>0</v>
      </c>
      <c r="L341" s="1">
        <f>L342+L343+L344+L345</f>
        <v>0</v>
      </c>
      <c r="M341" s="1">
        <f>M342+M343+M344+M345</f>
        <v>0</v>
      </c>
      <c r="N341" s="1">
        <f>N342+N343+N344+N345</f>
        <v>0</v>
      </c>
      <c r="O341" s="1">
        <f>O342+O343+O344+O345</f>
        <v>0</v>
      </c>
    </row>
    <row r="342" spans="1:15" ht="15.75" x14ac:dyDescent="0.2">
      <c r="A342" s="116"/>
      <c r="B342" s="116"/>
      <c r="C342" s="51" t="s">
        <v>10</v>
      </c>
      <c r="D342" s="1">
        <f t="shared" si="107"/>
        <v>0</v>
      </c>
      <c r="E342" s="1"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</row>
    <row r="343" spans="1:15" ht="15.75" x14ac:dyDescent="0.2">
      <c r="A343" s="116"/>
      <c r="B343" s="116"/>
      <c r="C343" s="51" t="s">
        <v>11</v>
      </c>
      <c r="D343" s="1">
        <f t="shared" si="107"/>
        <v>0</v>
      </c>
      <c r="E343" s="1">
        <v>0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  <c r="N343" s="1">
        <v>0</v>
      </c>
      <c r="O343" s="1">
        <v>0</v>
      </c>
    </row>
    <row r="344" spans="1:15" ht="15.75" x14ac:dyDescent="0.2">
      <c r="A344" s="116"/>
      <c r="B344" s="116"/>
      <c r="C344" s="51" t="s">
        <v>12</v>
      </c>
      <c r="D344" s="1">
        <f t="shared" si="107"/>
        <v>3290</v>
      </c>
      <c r="E344" s="1">
        <v>0</v>
      </c>
      <c r="F344" s="1">
        <v>0</v>
      </c>
      <c r="G344" s="1">
        <v>3290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">
        <v>0</v>
      </c>
    </row>
    <row r="345" spans="1:15" ht="23.25" customHeight="1" x14ac:dyDescent="0.2">
      <c r="A345" s="116"/>
      <c r="B345" s="116"/>
      <c r="C345" s="86" t="s">
        <v>13</v>
      </c>
      <c r="D345" s="1">
        <f t="shared" si="107"/>
        <v>0</v>
      </c>
      <c r="E345" s="1">
        <v>0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</row>
    <row r="346" spans="1:15" ht="15.75" x14ac:dyDescent="0.2">
      <c r="A346" s="116" t="s">
        <v>150</v>
      </c>
      <c r="B346" s="111" t="s">
        <v>389</v>
      </c>
      <c r="C346" s="51" t="s">
        <v>7</v>
      </c>
      <c r="D346" s="1">
        <f t="shared" si="107"/>
        <v>41681.517999999996</v>
      </c>
      <c r="E346" s="1">
        <f>E347+E348+E349+E351</f>
        <v>3741.9</v>
      </c>
      <c r="F346" s="1">
        <f t="shared" ref="F346:O346" si="118">F347+F348+F349+F351</f>
        <v>2450</v>
      </c>
      <c r="G346" s="1">
        <f t="shared" si="118"/>
        <v>2262.1</v>
      </c>
      <c r="H346" s="1">
        <f t="shared" si="118"/>
        <v>1999</v>
      </c>
      <c r="I346" s="1">
        <f t="shared" si="118"/>
        <v>13558.599999999999</v>
      </c>
      <c r="J346" s="1">
        <f>J347+J348+J349+J351</f>
        <v>8475.2999999999993</v>
      </c>
      <c r="K346" s="1">
        <f t="shared" si="118"/>
        <v>5022.8899999999994</v>
      </c>
      <c r="L346" s="1">
        <f t="shared" si="118"/>
        <v>1479.5</v>
      </c>
      <c r="M346" s="1">
        <f t="shared" si="118"/>
        <v>459.9</v>
      </c>
      <c r="N346" s="1">
        <f t="shared" si="118"/>
        <v>1114</v>
      </c>
      <c r="O346" s="1">
        <f t="shared" si="118"/>
        <v>1118.328</v>
      </c>
    </row>
    <row r="347" spans="1:15" ht="15.75" x14ac:dyDescent="0.2">
      <c r="A347" s="116"/>
      <c r="B347" s="111"/>
      <c r="C347" s="51" t="s">
        <v>10</v>
      </c>
      <c r="D347" s="1">
        <f t="shared" si="107"/>
        <v>0</v>
      </c>
      <c r="E347" s="1">
        <f>E353+E360+E365</f>
        <v>0</v>
      </c>
      <c r="F347" s="1">
        <f t="shared" ref="F347:O347" si="119">F353+F360+F365</f>
        <v>0</v>
      </c>
      <c r="G347" s="1">
        <f t="shared" si="119"/>
        <v>0</v>
      </c>
      <c r="H347" s="1">
        <f t="shared" si="119"/>
        <v>0</v>
      </c>
      <c r="I347" s="1">
        <f t="shared" si="119"/>
        <v>0</v>
      </c>
      <c r="J347" s="1">
        <f t="shared" si="119"/>
        <v>0</v>
      </c>
      <c r="K347" s="1">
        <f t="shared" si="119"/>
        <v>0</v>
      </c>
      <c r="L347" s="1">
        <f t="shared" si="119"/>
        <v>0</v>
      </c>
      <c r="M347" s="1">
        <f t="shared" si="119"/>
        <v>0</v>
      </c>
      <c r="N347" s="1">
        <f t="shared" si="119"/>
        <v>0</v>
      </c>
      <c r="O347" s="1">
        <f t="shared" si="119"/>
        <v>0</v>
      </c>
    </row>
    <row r="348" spans="1:15" ht="15.75" x14ac:dyDescent="0.2">
      <c r="A348" s="116"/>
      <c r="B348" s="111"/>
      <c r="C348" s="51" t="s">
        <v>11</v>
      </c>
      <c r="D348" s="1">
        <f t="shared" si="107"/>
        <v>23194.15</v>
      </c>
      <c r="E348" s="1">
        <f t="shared" ref="E348:O348" si="120">E354+E361+E366</f>
        <v>0</v>
      </c>
      <c r="F348" s="1">
        <f t="shared" si="120"/>
        <v>0</v>
      </c>
      <c r="G348" s="1">
        <f t="shared" si="120"/>
        <v>0</v>
      </c>
      <c r="H348" s="1">
        <f t="shared" si="120"/>
        <v>0</v>
      </c>
      <c r="I348" s="1">
        <f>I354+I361+I366</f>
        <v>11234.3</v>
      </c>
      <c r="J348" s="1">
        <f>J354+J361+J366+J371</f>
        <v>7403.7</v>
      </c>
      <c r="K348" s="1">
        <f t="shared" si="120"/>
        <v>3597.75</v>
      </c>
      <c r="L348" s="1">
        <f t="shared" si="120"/>
        <v>958.4</v>
      </c>
      <c r="M348" s="1">
        <f t="shared" si="120"/>
        <v>0</v>
      </c>
      <c r="N348" s="1">
        <f t="shared" si="120"/>
        <v>0</v>
      </c>
      <c r="O348" s="1">
        <f t="shared" si="120"/>
        <v>0</v>
      </c>
    </row>
    <row r="349" spans="1:15" ht="31.5" x14ac:dyDescent="0.2">
      <c r="A349" s="116"/>
      <c r="B349" s="111"/>
      <c r="C349" s="51" t="s">
        <v>66</v>
      </c>
      <c r="D349" s="1">
        <f t="shared" si="107"/>
        <v>18487.368000000002</v>
      </c>
      <c r="E349" s="1">
        <f>E355+E362+E367+E372</f>
        <v>3741.9</v>
      </c>
      <c r="F349" s="1">
        <f t="shared" ref="F349:O349" si="121">F355+F362+F367+F372</f>
        <v>2450</v>
      </c>
      <c r="G349" s="1">
        <f t="shared" si="121"/>
        <v>2262.1</v>
      </c>
      <c r="H349" s="1">
        <f t="shared" si="121"/>
        <v>1999</v>
      </c>
      <c r="I349" s="1">
        <f>I355+I362+I367+I372</f>
        <v>2324.3000000000002</v>
      </c>
      <c r="J349" s="1">
        <f t="shared" si="121"/>
        <v>1071.5999999999999</v>
      </c>
      <c r="K349" s="1">
        <f t="shared" si="121"/>
        <v>1425.1399999999999</v>
      </c>
      <c r="L349" s="1">
        <f t="shared" si="121"/>
        <v>521.1</v>
      </c>
      <c r="M349" s="1">
        <f t="shared" si="121"/>
        <v>459.9</v>
      </c>
      <c r="N349" s="1">
        <f>N355+N362+N367+N372</f>
        <v>1114</v>
      </c>
      <c r="O349" s="1">
        <f t="shared" si="121"/>
        <v>1118.328</v>
      </c>
    </row>
    <row r="350" spans="1:15" ht="31.5" x14ac:dyDescent="0.2">
      <c r="A350" s="116"/>
      <c r="B350" s="111"/>
      <c r="C350" s="93" t="s">
        <v>80</v>
      </c>
      <c r="D350" s="1">
        <f t="shared" si="107"/>
        <v>3631.3</v>
      </c>
      <c r="E350" s="1">
        <f t="shared" ref="E350:K350" si="122">E356+E363+E368</f>
        <v>2932.6</v>
      </c>
      <c r="F350" s="1">
        <f t="shared" si="122"/>
        <v>0</v>
      </c>
      <c r="G350" s="1">
        <f t="shared" si="122"/>
        <v>0</v>
      </c>
      <c r="H350" s="1">
        <f t="shared" si="122"/>
        <v>0</v>
      </c>
      <c r="I350" s="1">
        <f>I356+I363+I368</f>
        <v>698.7</v>
      </c>
      <c r="J350" s="1">
        <f t="shared" si="122"/>
        <v>0</v>
      </c>
      <c r="K350" s="1">
        <f t="shared" si="122"/>
        <v>0</v>
      </c>
      <c r="L350" s="1">
        <f>L356+L363+L368</f>
        <v>0</v>
      </c>
      <c r="M350" s="1">
        <f>M356+M363+M368</f>
        <v>0</v>
      </c>
      <c r="N350" s="1">
        <f>N356+N363+N368</f>
        <v>0</v>
      </c>
      <c r="O350" s="1">
        <f>O356+O363+O368</f>
        <v>0</v>
      </c>
    </row>
    <row r="351" spans="1:15" ht="24" customHeight="1" x14ac:dyDescent="0.2">
      <c r="A351" s="116"/>
      <c r="B351" s="111"/>
      <c r="C351" s="51" t="s">
        <v>13</v>
      </c>
      <c r="D351" s="1">
        <f t="shared" si="107"/>
        <v>0</v>
      </c>
      <c r="E351" s="1">
        <v>0</v>
      </c>
      <c r="F351" s="1">
        <v>0</v>
      </c>
      <c r="G351" s="1">
        <v>0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  <c r="N351" s="1">
        <v>0</v>
      </c>
      <c r="O351" s="1">
        <v>0</v>
      </c>
    </row>
    <row r="352" spans="1:15" ht="15.75" x14ac:dyDescent="0.2">
      <c r="A352" s="116" t="s">
        <v>151</v>
      </c>
      <c r="B352" s="111" t="s">
        <v>45</v>
      </c>
      <c r="C352" s="51" t="s">
        <v>7</v>
      </c>
      <c r="D352" s="1">
        <f t="shared" si="107"/>
        <v>13790.800000000003</v>
      </c>
      <c r="E352" s="1">
        <f t="shared" ref="E352:O352" si="123">E353+E354+E355+E358</f>
        <v>3437.4</v>
      </c>
      <c r="F352" s="1">
        <f t="shared" si="123"/>
        <v>2000</v>
      </c>
      <c r="G352" s="1">
        <f t="shared" si="123"/>
        <v>2000</v>
      </c>
      <c r="H352" s="1">
        <f t="shared" si="123"/>
        <v>1905.6</v>
      </c>
      <c r="I352" s="1">
        <f t="shared" si="123"/>
        <v>698.69999999999993</v>
      </c>
      <c r="J352" s="1">
        <f t="shared" si="123"/>
        <v>599</v>
      </c>
      <c r="K352" s="1">
        <f t="shared" si="123"/>
        <v>775.5</v>
      </c>
      <c r="L352" s="1">
        <f t="shared" si="123"/>
        <v>320.7</v>
      </c>
      <c r="M352" s="1">
        <f t="shared" si="123"/>
        <v>320.7</v>
      </c>
      <c r="N352" s="1">
        <f t="shared" si="123"/>
        <v>866.6</v>
      </c>
      <c r="O352" s="1">
        <f t="shared" si="123"/>
        <v>866.6</v>
      </c>
    </row>
    <row r="353" spans="1:15" ht="15.75" customHeight="1" x14ac:dyDescent="0.2">
      <c r="A353" s="116"/>
      <c r="B353" s="111"/>
      <c r="C353" s="51" t="s">
        <v>10</v>
      </c>
      <c r="D353" s="1">
        <f t="shared" ref="D353:D358" si="124">E353+F353+G353+H353+I353+J353+K353+L353+M353+N353+O353</f>
        <v>0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">
        <v>0</v>
      </c>
    </row>
    <row r="354" spans="1:15" ht="15.75" customHeight="1" x14ac:dyDescent="0.2">
      <c r="A354" s="116"/>
      <c r="B354" s="111"/>
      <c r="C354" s="51" t="s">
        <v>11</v>
      </c>
      <c r="D354" s="1">
        <f t="shared" si="124"/>
        <v>0</v>
      </c>
      <c r="E354" s="1">
        <v>0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  <c r="N354" s="1">
        <v>0</v>
      </c>
      <c r="O354" s="1">
        <v>0</v>
      </c>
    </row>
    <row r="355" spans="1:15" ht="31.5" x14ac:dyDescent="0.2">
      <c r="A355" s="116"/>
      <c r="B355" s="111"/>
      <c r="C355" s="51" t="s">
        <v>66</v>
      </c>
      <c r="D355" s="1">
        <f t="shared" si="124"/>
        <v>13790.800000000003</v>
      </c>
      <c r="E355" s="1">
        <v>3437.4</v>
      </c>
      <c r="F355" s="1">
        <v>2000</v>
      </c>
      <c r="G355" s="1">
        <v>2000</v>
      </c>
      <c r="H355" s="1">
        <v>1905.6</v>
      </c>
      <c r="I355" s="1">
        <f>734.4-35.7</f>
        <v>698.69999999999993</v>
      </c>
      <c r="J355" s="1">
        <f>1907.8-800-508.8</f>
        <v>599</v>
      </c>
      <c r="K355" s="1">
        <v>775.5</v>
      </c>
      <c r="L355" s="1">
        <v>320.7</v>
      </c>
      <c r="M355" s="1">
        <v>320.7</v>
      </c>
      <c r="N355" s="1">
        <v>866.6</v>
      </c>
      <c r="O355" s="1">
        <v>866.6</v>
      </c>
    </row>
    <row r="356" spans="1:15" ht="31.5" x14ac:dyDescent="0.2">
      <c r="A356" s="116"/>
      <c r="B356" s="111"/>
      <c r="C356" s="93" t="s">
        <v>80</v>
      </c>
      <c r="D356" s="1">
        <f t="shared" si="124"/>
        <v>3631.3</v>
      </c>
      <c r="E356" s="80">
        <v>2932.6</v>
      </c>
      <c r="F356" s="80">
        <v>0</v>
      </c>
      <c r="G356" s="80">
        <v>0</v>
      </c>
      <c r="H356" s="80">
        <v>0</v>
      </c>
      <c r="I356" s="80">
        <v>698.7</v>
      </c>
      <c r="J356" s="80">
        <v>0</v>
      </c>
      <c r="K356" s="80">
        <v>0</v>
      </c>
      <c r="L356" s="80">
        <v>0</v>
      </c>
      <c r="M356" s="80">
        <v>0</v>
      </c>
      <c r="N356" s="80">
        <v>0</v>
      </c>
      <c r="O356" s="80">
        <v>0</v>
      </c>
    </row>
    <row r="357" spans="1:15" ht="31.5" x14ac:dyDescent="0.2">
      <c r="A357" s="116"/>
      <c r="B357" s="111"/>
      <c r="C357" s="93" t="s">
        <v>82</v>
      </c>
      <c r="D357" s="1">
        <f t="shared" si="124"/>
        <v>475.5</v>
      </c>
      <c r="E357" s="1">
        <v>0</v>
      </c>
      <c r="F357" s="1">
        <v>0</v>
      </c>
      <c r="G357" s="1">
        <v>0</v>
      </c>
      <c r="H357" s="1">
        <v>475.5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</row>
    <row r="358" spans="1:15" ht="18.75" customHeight="1" x14ac:dyDescent="0.2">
      <c r="A358" s="116"/>
      <c r="B358" s="111"/>
      <c r="C358" s="51" t="s">
        <v>13</v>
      </c>
      <c r="D358" s="1">
        <f t="shared" si="124"/>
        <v>0</v>
      </c>
      <c r="E358" s="1">
        <v>0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">
        <v>0</v>
      </c>
    </row>
    <row r="359" spans="1:15" ht="21" customHeight="1" x14ac:dyDescent="0.2">
      <c r="A359" s="116" t="s">
        <v>152</v>
      </c>
      <c r="B359" s="111" t="s">
        <v>50</v>
      </c>
      <c r="C359" s="51" t="s">
        <v>7</v>
      </c>
      <c r="D359" s="1">
        <f t="shared" ref="D359:D395" si="125">E359+F359+G359+H359+I359+J359+K359+L359+M359+N359+O359</f>
        <v>2433.1999999999998</v>
      </c>
      <c r="E359" s="1">
        <f t="shared" ref="E359:O359" si="126">E360+E361+E362+E363</f>
        <v>304.5</v>
      </c>
      <c r="F359" s="1">
        <f t="shared" si="126"/>
        <v>450</v>
      </c>
      <c r="G359" s="1">
        <f t="shared" si="126"/>
        <v>262.10000000000002</v>
      </c>
      <c r="H359" s="1">
        <f t="shared" si="126"/>
        <v>93.4</v>
      </c>
      <c r="I359" s="1">
        <f t="shared" si="126"/>
        <v>346.4</v>
      </c>
      <c r="J359" s="1">
        <f t="shared" si="126"/>
        <v>0</v>
      </c>
      <c r="K359" s="1">
        <f t="shared" si="126"/>
        <v>420</v>
      </c>
      <c r="L359" s="1">
        <f t="shared" si="126"/>
        <v>139.19999999999999</v>
      </c>
      <c r="M359" s="1">
        <f t="shared" si="126"/>
        <v>139.19999999999999</v>
      </c>
      <c r="N359" s="1">
        <f t="shared" si="126"/>
        <v>139.19999999999999</v>
      </c>
      <c r="O359" s="1">
        <f t="shared" si="126"/>
        <v>139.19999999999999</v>
      </c>
    </row>
    <row r="360" spans="1:15" ht="17.25" customHeight="1" x14ac:dyDescent="0.2">
      <c r="A360" s="116"/>
      <c r="B360" s="111"/>
      <c r="C360" s="51" t="s">
        <v>10</v>
      </c>
      <c r="D360" s="1">
        <f t="shared" si="125"/>
        <v>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</row>
    <row r="361" spans="1:15" ht="17.25" customHeight="1" x14ac:dyDescent="0.2">
      <c r="A361" s="116"/>
      <c r="B361" s="111"/>
      <c r="C361" s="51" t="s">
        <v>11</v>
      </c>
      <c r="D361" s="1">
        <f t="shared" si="125"/>
        <v>0</v>
      </c>
      <c r="E361" s="1">
        <v>0</v>
      </c>
      <c r="F361" s="1">
        <v>0</v>
      </c>
      <c r="G361" s="1">
        <v>0</v>
      </c>
      <c r="H361" s="1"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  <c r="N361" s="1">
        <v>0</v>
      </c>
      <c r="O361" s="1">
        <v>0</v>
      </c>
    </row>
    <row r="362" spans="1:15" ht="21" customHeight="1" x14ac:dyDescent="0.2">
      <c r="A362" s="116"/>
      <c r="B362" s="111"/>
      <c r="C362" s="51" t="s">
        <v>12</v>
      </c>
      <c r="D362" s="1">
        <f t="shared" si="125"/>
        <v>2433.1999999999998</v>
      </c>
      <c r="E362" s="1">
        <v>304.5</v>
      </c>
      <c r="F362" s="1">
        <v>450</v>
      </c>
      <c r="G362" s="1">
        <v>262.10000000000002</v>
      </c>
      <c r="H362" s="1">
        <v>93.4</v>
      </c>
      <c r="I362" s="1">
        <f>504.9-158.5</f>
        <v>346.4</v>
      </c>
      <c r="J362" s="1">
        <f>227.7-227.7</f>
        <v>0</v>
      </c>
      <c r="K362" s="1">
        <v>420</v>
      </c>
      <c r="L362" s="1">
        <v>139.19999999999999</v>
      </c>
      <c r="M362" s="1">
        <v>139.19999999999999</v>
      </c>
      <c r="N362" s="1">
        <v>139.19999999999999</v>
      </c>
      <c r="O362" s="1">
        <v>139.19999999999999</v>
      </c>
    </row>
    <row r="363" spans="1:15" ht="24" customHeight="1" x14ac:dyDescent="0.2">
      <c r="A363" s="116"/>
      <c r="B363" s="111"/>
      <c r="C363" s="51" t="s">
        <v>13</v>
      </c>
      <c r="D363" s="1">
        <f t="shared" si="125"/>
        <v>0</v>
      </c>
      <c r="E363" s="1">
        <v>0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">
        <v>0</v>
      </c>
    </row>
    <row r="364" spans="1:15" ht="15.75" x14ac:dyDescent="0.2">
      <c r="A364" s="116" t="s">
        <v>277</v>
      </c>
      <c r="B364" s="111" t="s">
        <v>275</v>
      </c>
      <c r="C364" s="95" t="s">
        <v>7</v>
      </c>
      <c r="D364" s="3">
        <f t="shared" si="125"/>
        <v>25236.789999999997</v>
      </c>
      <c r="E364" s="3">
        <f>E365+E366+E367+E368</f>
        <v>0</v>
      </c>
      <c r="F364" s="3">
        <f t="shared" ref="F364:O364" si="127">F365+F366+F367+F368</f>
        <v>0</v>
      </c>
      <c r="G364" s="3">
        <f t="shared" si="127"/>
        <v>0</v>
      </c>
      <c r="H364" s="3">
        <f t="shared" si="127"/>
        <v>0</v>
      </c>
      <c r="I364" s="3">
        <f t="shared" si="127"/>
        <v>12513.5</v>
      </c>
      <c r="J364" s="3">
        <f t="shared" si="127"/>
        <v>7876.2999999999993</v>
      </c>
      <c r="K364" s="3">
        <f t="shared" si="127"/>
        <v>3827.39</v>
      </c>
      <c r="L364" s="3">
        <f t="shared" si="127"/>
        <v>1019.6</v>
      </c>
      <c r="M364" s="3">
        <f t="shared" si="127"/>
        <v>0</v>
      </c>
      <c r="N364" s="3">
        <f t="shared" si="127"/>
        <v>0</v>
      </c>
      <c r="O364" s="3">
        <f t="shared" si="127"/>
        <v>0</v>
      </c>
    </row>
    <row r="365" spans="1:15" ht="15.75" x14ac:dyDescent="0.2">
      <c r="A365" s="116"/>
      <c r="B365" s="146"/>
      <c r="C365" s="86" t="s">
        <v>10</v>
      </c>
      <c r="D365" s="3">
        <f t="shared" si="125"/>
        <v>0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  <c r="L365" s="3">
        <v>0</v>
      </c>
      <c r="M365" s="3">
        <v>0</v>
      </c>
      <c r="N365" s="3">
        <v>0</v>
      </c>
      <c r="O365" s="3">
        <v>0</v>
      </c>
    </row>
    <row r="366" spans="1:15" ht="15.75" x14ac:dyDescent="0.2">
      <c r="A366" s="116"/>
      <c r="B366" s="146"/>
      <c r="C366" s="86" t="s">
        <v>11</v>
      </c>
      <c r="D366" s="3">
        <f t="shared" si="125"/>
        <v>23194.15</v>
      </c>
      <c r="E366" s="3">
        <v>0</v>
      </c>
      <c r="F366" s="3">
        <v>0</v>
      </c>
      <c r="G366" s="3">
        <v>0</v>
      </c>
      <c r="H366" s="3">
        <v>0</v>
      </c>
      <c r="I366" s="3">
        <v>11234.3</v>
      </c>
      <c r="J366" s="3">
        <v>7403.7</v>
      </c>
      <c r="K366" s="3">
        <v>3597.75</v>
      </c>
      <c r="L366" s="3">
        <v>958.4</v>
      </c>
      <c r="M366" s="3">
        <v>0</v>
      </c>
      <c r="N366" s="3">
        <v>0</v>
      </c>
      <c r="O366" s="3">
        <v>0</v>
      </c>
    </row>
    <row r="367" spans="1:15" ht="15.75" x14ac:dyDescent="0.2">
      <c r="A367" s="116"/>
      <c r="B367" s="146"/>
      <c r="C367" s="86" t="s">
        <v>12</v>
      </c>
      <c r="D367" s="3">
        <f t="shared" si="125"/>
        <v>2042.64</v>
      </c>
      <c r="E367" s="3">
        <v>0</v>
      </c>
      <c r="F367" s="3">
        <v>0</v>
      </c>
      <c r="G367" s="3">
        <v>0</v>
      </c>
      <c r="H367" s="3">
        <v>0</v>
      </c>
      <c r="I367" s="3">
        <f>1850-570.8</f>
        <v>1279.2</v>
      </c>
      <c r="J367" s="3">
        <f>3000-545.9-1981.5</f>
        <v>472.59999999999991</v>
      </c>
      <c r="K367" s="3">
        <v>229.64</v>
      </c>
      <c r="L367" s="3">
        <v>61.2</v>
      </c>
      <c r="M367" s="3">
        <v>0</v>
      </c>
      <c r="N367" s="3">
        <v>0</v>
      </c>
      <c r="O367" s="3">
        <v>0</v>
      </c>
    </row>
    <row r="368" spans="1:15" ht="15" customHeight="1" x14ac:dyDescent="0.2">
      <c r="A368" s="116"/>
      <c r="B368" s="146"/>
      <c r="C368" s="86" t="s">
        <v>13</v>
      </c>
      <c r="D368" s="3">
        <f t="shared" si="125"/>
        <v>0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0</v>
      </c>
      <c r="M368" s="3">
        <v>0</v>
      </c>
      <c r="N368" s="3">
        <v>0</v>
      </c>
      <c r="O368" s="3">
        <v>0</v>
      </c>
    </row>
    <row r="369" spans="1:15" ht="15.75" x14ac:dyDescent="0.2">
      <c r="A369" s="116" t="s">
        <v>292</v>
      </c>
      <c r="B369" s="111" t="s">
        <v>290</v>
      </c>
      <c r="C369" s="95" t="s">
        <v>7</v>
      </c>
      <c r="D369" s="3">
        <f t="shared" si="125"/>
        <v>220.72800000000001</v>
      </c>
      <c r="E369" s="3">
        <f>E370+E371+E372+E373</f>
        <v>0</v>
      </c>
      <c r="F369" s="3">
        <f t="shared" ref="F369:O369" si="128">F370+F371+F372+F373</f>
        <v>0</v>
      </c>
      <c r="G369" s="3">
        <f t="shared" si="128"/>
        <v>0</v>
      </c>
      <c r="H369" s="3">
        <f t="shared" si="128"/>
        <v>0</v>
      </c>
      <c r="I369" s="3">
        <f t="shared" si="128"/>
        <v>0</v>
      </c>
      <c r="J369" s="3">
        <f t="shared" si="128"/>
        <v>0</v>
      </c>
      <c r="K369" s="3">
        <f t="shared" si="128"/>
        <v>0</v>
      </c>
      <c r="L369" s="3">
        <f t="shared" si="128"/>
        <v>0</v>
      </c>
      <c r="M369" s="3">
        <f t="shared" si="128"/>
        <v>0</v>
      </c>
      <c r="N369" s="3">
        <f t="shared" si="128"/>
        <v>108.2</v>
      </c>
      <c r="O369" s="3">
        <f t="shared" si="128"/>
        <v>112.52800000000001</v>
      </c>
    </row>
    <row r="370" spans="1:15" ht="15.75" x14ac:dyDescent="0.2">
      <c r="A370" s="116"/>
      <c r="B370" s="146"/>
      <c r="C370" s="86" t="s">
        <v>10</v>
      </c>
      <c r="D370" s="3">
        <f t="shared" si="125"/>
        <v>0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v>0</v>
      </c>
      <c r="L370" s="3">
        <v>0</v>
      </c>
      <c r="M370" s="3">
        <v>0</v>
      </c>
      <c r="N370" s="3">
        <v>0</v>
      </c>
      <c r="O370" s="3">
        <v>0</v>
      </c>
    </row>
    <row r="371" spans="1:15" ht="15.75" x14ac:dyDescent="0.2">
      <c r="A371" s="116"/>
      <c r="B371" s="146"/>
      <c r="C371" s="86" t="s">
        <v>11</v>
      </c>
      <c r="D371" s="3">
        <f t="shared" si="125"/>
        <v>0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0</v>
      </c>
      <c r="M371" s="3">
        <v>0</v>
      </c>
      <c r="N371" s="3">
        <v>0</v>
      </c>
      <c r="O371" s="3">
        <v>0</v>
      </c>
    </row>
    <row r="372" spans="1:15" ht="15.75" x14ac:dyDescent="0.2">
      <c r="A372" s="116"/>
      <c r="B372" s="146"/>
      <c r="C372" s="86" t="s">
        <v>12</v>
      </c>
      <c r="D372" s="3">
        <f t="shared" si="125"/>
        <v>220.72800000000001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0</v>
      </c>
      <c r="N372" s="3">
        <v>108.2</v>
      </c>
      <c r="O372" s="3">
        <f>N372*104%</f>
        <v>112.52800000000001</v>
      </c>
    </row>
    <row r="373" spans="1:15" ht="18" customHeight="1" x14ac:dyDescent="0.2">
      <c r="A373" s="116"/>
      <c r="B373" s="146"/>
      <c r="C373" s="86" t="s">
        <v>13</v>
      </c>
      <c r="D373" s="3">
        <f t="shared" si="125"/>
        <v>0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0</v>
      </c>
      <c r="M373" s="3">
        <v>0</v>
      </c>
      <c r="N373" s="3">
        <v>0</v>
      </c>
      <c r="O373" s="3">
        <v>0</v>
      </c>
    </row>
    <row r="374" spans="1:15" ht="15.75" x14ac:dyDescent="0.2">
      <c r="A374" s="116" t="s">
        <v>313</v>
      </c>
      <c r="B374" s="111" t="s">
        <v>375</v>
      </c>
      <c r="C374" s="95" t="s">
        <v>7</v>
      </c>
      <c r="D374" s="3">
        <f t="shared" si="125"/>
        <v>424805.23</v>
      </c>
      <c r="E374" s="3">
        <f>E375+E376+E377+E378</f>
        <v>0</v>
      </c>
      <c r="F374" s="3">
        <f t="shared" ref="F374:O374" si="129">F375+F376+F377+F378</f>
        <v>0</v>
      </c>
      <c r="G374" s="3">
        <f t="shared" si="129"/>
        <v>0</v>
      </c>
      <c r="H374" s="3">
        <f t="shared" si="129"/>
        <v>0</v>
      </c>
      <c r="I374" s="3">
        <f t="shared" si="129"/>
        <v>0</v>
      </c>
      <c r="J374" s="3">
        <f t="shared" si="129"/>
        <v>208238.7</v>
      </c>
      <c r="K374" s="3">
        <f>K375+K376+K377+K378</f>
        <v>216566.53</v>
      </c>
      <c r="L374" s="3">
        <f t="shared" si="129"/>
        <v>0</v>
      </c>
      <c r="M374" s="3">
        <f t="shared" si="129"/>
        <v>0</v>
      </c>
      <c r="N374" s="3">
        <f t="shared" si="129"/>
        <v>0</v>
      </c>
      <c r="O374" s="3">
        <f t="shared" si="129"/>
        <v>0</v>
      </c>
    </row>
    <row r="375" spans="1:15" ht="15.75" x14ac:dyDescent="0.2">
      <c r="A375" s="116"/>
      <c r="B375" s="146"/>
      <c r="C375" s="86" t="s">
        <v>10</v>
      </c>
      <c r="D375" s="3">
        <f t="shared" si="125"/>
        <v>115023.2</v>
      </c>
      <c r="E375" s="3">
        <f t="shared" ref="E375:O375" si="130">E380+E385</f>
        <v>0</v>
      </c>
      <c r="F375" s="3">
        <f t="shared" si="130"/>
        <v>0</v>
      </c>
      <c r="G375" s="3">
        <f t="shared" si="130"/>
        <v>0</v>
      </c>
      <c r="H375" s="3">
        <f t="shared" si="130"/>
        <v>0</v>
      </c>
      <c r="I375" s="3">
        <f t="shared" si="130"/>
        <v>0</v>
      </c>
      <c r="J375" s="3">
        <f t="shared" si="130"/>
        <v>0</v>
      </c>
      <c r="K375" s="3">
        <f t="shared" si="130"/>
        <v>115023.2</v>
      </c>
      <c r="L375" s="3">
        <f t="shared" si="130"/>
        <v>0</v>
      </c>
      <c r="M375" s="3">
        <f t="shared" si="130"/>
        <v>0</v>
      </c>
      <c r="N375" s="3">
        <f t="shared" si="130"/>
        <v>0</v>
      </c>
      <c r="O375" s="3">
        <f t="shared" si="130"/>
        <v>0</v>
      </c>
    </row>
    <row r="376" spans="1:15" ht="15.75" x14ac:dyDescent="0.2">
      <c r="A376" s="116"/>
      <c r="B376" s="146"/>
      <c r="C376" s="86" t="s">
        <v>11</v>
      </c>
      <c r="D376" s="3">
        <f t="shared" si="125"/>
        <v>287838.81</v>
      </c>
      <c r="E376" s="3">
        <f>E381+E386</f>
        <v>0</v>
      </c>
      <c r="F376" s="3">
        <f t="shared" ref="F376:O376" si="131">F381+F386</f>
        <v>0</v>
      </c>
      <c r="G376" s="3">
        <f t="shared" si="131"/>
        <v>0</v>
      </c>
      <c r="H376" s="3">
        <f t="shared" si="131"/>
        <v>0</v>
      </c>
      <c r="I376" s="3">
        <f t="shared" si="131"/>
        <v>0</v>
      </c>
      <c r="J376" s="3">
        <f t="shared" si="131"/>
        <v>193000</v>
      </c>
      <c r="K376" s="3">
        <f t="shared" si="131"/>
        <v>94838.81</v>
      </c>
      <c r="L376" s="3">
        <f t="shared" si="131"/>
        <v>0</v>
      </c>
      <c r="M376" s="3">
        <f t="shared" si="131"/>
        <v>0</v>
      </c>
      <c r="N376" s="3">
        <f t="shared" si="131"/>
        <v>0</v>
      </c>
      <c r="O376" s="3">
        <f t="shared" si="131"/>
        <v>0</v>
      </c>
    </row>
    <row r="377" spans="1:15" ht="15.75" x14ac:dyDescent="0.2">
      <c r="A377" s="116"/>
      <c r="B377" s="146"/>
      <c r="C377" s="86" t="s">
        <v>12</v>
      </c>
      <c r="D377" s="3">
        <f t="shared" si="125"/>
        <v>21943.22</v>
      </c>
      <c r="E377" s="3">
        <f>E382+E387</f>
        <v>0</v>
      </c>
      <c r="F377" s="3">
        <f t="shared" ref="F377:O377" si="132">F382+F387</f>
        <v>0</v>
      </c>
      <c r="G377" s="3">
        <f t="shared" si="132"/>
        <v>0</v>
      </c>
      <c r="H377" s="3">
        <f t="shared" si="132"/>
        <v>0</v>
      </c>
      <c r="I377" s="3">
        <f t="shared" si="132"/>
        <v>0</v>
      </c>
      <c r="J377" s="3">
        <f t="shared" si="132"/>
        <v>15238.7</v>
      </c>
      <c r="K377" s="3">
        <f t="shared" si="132"/>
        <v>6704.52</v>
      </c>
      <c r="L377" s="3">
        <f t="shared" si="132"/>
        <v>0</v>
      </c>
      <c r="M377" s="3">
        <f t="shared" si="132"/>
        <v>0</v>
      </c>
      <c r="N377" s="3">
        <f t="shared" si="132"/>
        <v>0</v>
      </c>
      <c r="O377" s="3">
        <f t="shared" si="132"/>
        <v>0</v>
      </c>
    </row>
    <row r="378" spans="1:15" ht="15.75" x14ac:dyDescent="0.2">
      <c r="A378" s="116"/>
      <c r="B378" s="146"/>
      <c r="C378" s="86" t="s">
        <v>13</v>
      </c>
      <c r="D378" s="3">
        <f t="shared" si="125"/>
        <v>0</v>
      </c>
      <c r="E378" s="3">
        <f>E383+E388</f>
        <v>0</v>
      </c>
      <c r="F378" s="3">
        <f t="shared" ref="F378:O378" si="133">F383+F388</f>
        <v>0</v>
      </c>
      <c r="G378" s="3">
        <f t="shared" si="133"/>
        <v>0</v>
      </c>
      <c r="H378" s="3">
        <f t="shared" si="133"/>
        <v>0</v>
      </c>
      <c r="I378" s="3">
        <f t="shared" si="133"/>
        <v>0</v>
      </c>
      <c r="J378" s="3">
        <f t="shared" si="133"/>
        <v>0</v>
      </c>
      <c r="K378" s="3">
        <f t="shared" si="133"/>
        <v>0</v>
      </c>
      <c r="L378" s="3">
        <f t="shared" si="133"/>
        <v>0</v>
      </c>
      <c r="M378" s="3">
        <f t="shared" si="133"/>
        <v>0</v>
      </c>
      <c r="N378" s="3">
        <f t="shared" si="133"/>
        <v>0</v>
      </c>
      <c r="O378" s="3">
        <f t="shared" si="133"/>
        <v>0</v>
      </c>
    </row>
    <row r="379" spans="1:15" ht="29.25" customHeight="1" x14ac:dyDescent="0.2">
      <c r="A379" s="116" t="s">
        <v>333</v>
      </c>
      <c r="B379" s="111" t="s">
        <v>330</v>
      </c>
      <c r="C379" s="95" t="s">
        <v>7</v>
      </c>
      <c r="D379" s="1">
        <f t="shared" si="125"/>
        <v>420220.53</v>
      </c>
      <c r="E379" s="1">
        <f>E380+E381+E382+E383</f>
        <v>0</v>
      </c>
      <c r="F379" s="1">
        <f t="shared" ref="F379:O379" si="134">F380+F381+F382+F383</f>
        <v>0</v>
      </c>
      <c r="G379" s="1">
        <f t="shared" si="134"/>
        <v>0</v>
      </c>
      <c r="H379" s="1">
        <f t="shared" si="134"/>
        <v>0</v>
      </c>
      <c r="I379" s="1">
        <f t="shared" si="134"/>
        <v>0</v>
      </c>
      <c r="J379" s="1">
        <f t="shared" si="134"/>
        <v>208238.7</v>
      </c>
      <c r="K379" s="1">
        <f t="shared" si="134"/>
        <v>211981.83000000002</v>
      </c>
      <c r="L379" s="1">
        <f t="shared" si="134"/>
        <v>0</v>
      </c>
      <c r="M379" s="1">
        <f t="shared" si="134"/>
        <v>0</v>
      </c>
      <c r="N379" s="1">
        <f t="shared" si="134"/>
        <v>0</v>
      </c>
      <c r="O379" s="1">
        <f t="shared" si="134"/>
        <v>0</v>
      </c>
    </row>
    <row r="380" spans="1:15" ht="24" customHeight="1" x14ac:dyDescent="0.2">
      <c r="A380" s="116"/>
      <c r="B380" s="146"/>
      <c r="C380" s="86" t="s">
        <v>10</v>
      </c>
      <c r="D380" s="1">
        <f t="shared" si="125"/>
        <v>115023.2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115023.2</v>
      </c>
      <c r="L380" s="1">
        <v>0</v>
      </c>
      <c r="M380" s="1">
        <v>0</v>
      </c>
      <c r="N380" s="1">
        <v>0</v>
      </c>
      <c r="O380" s="1">
        <v>0</v>
      </c>
    </row>
    <row r="381" spans="1:15" ht="24" customHeight="1" x14ac:dyDescent="0.2">
      <c r="A381" s="116"/>
      <c r="B381" s="146"/>
      <c r="C381" s="86" t="s">
        <v>11</v>
      </c>
      <c r="D381" s="1">
        <f t="shared" si="125"/>
        <v>287838.81</v>
      </c>
      <c r="E381" s="1">
        <v>0</v>
      </c>
      <c r="F381" s="1">
        <v>0</v>
      </c>
      <c r="G381" s="1">
        <v>0</v>
      </c>
      <c r="H381" s="1">
        <v>0</v>
      </c>
      <c r="I381" s="1">
        <v>0</v>
      </c>
      <c r="J381" s="1">
        <v>193000</v>
      </c>
      <c r="K381" s="1">
        <v>94838.81</v>
      </c>
      <c r="L381" s="1">
        <v>0</v>
      </c>
      <c r="M381" s="1">
        <v>0</v>
      </c>
      <c r="N381" s="1">
        <v>0</v>
      </c>
      <c r="O381" s="1">
        <v>0</v>
      </c>
    </row>
    <row r="382" spans="1:15" ht="20.25" customHeight="1" x14ac:dyDescent="0.2">
      <c r="A382" s="116"/>
      <c r="B382" s="146"/>
      <c r="C382" s="86" t="s">
        <v>12</v>
      </c>
      <c r="D382" s="1">
        <f t="shared" si="125"/>
        <v>17358.52</v>
      </c>
      <c r="E382" s="1">
        <v>0</v>
      </c>
      <c r="F382" s="1">
        <v>0</v>
      </c>
      <c r="G382" s="1">
        <v>0</v>
      </c>
      <c r="H382" s="1">
        <v>0</v>
      </c>
      <c r="I382" s="1">
        <v>0</v>
      </c>
      <c r="J382" s="1">
        <f>12319.1+2918+1.6</f>
        <v>15238.7</v>
      </c>
      <c r="K382" s="1">
        <v>2119.8200000000002</v>
      </c>
      <c r="L382" s="1">
        <v>0</v>
      </c>
      <c r="M382" s="1">
        <v>0</v>
      </c>
      <c r="N382" s="1">
        <v>0</v>
      </c>
      <c r="O382" s="1">
        <v>0</v>
      </c>
    </row>
    <row r="383" spans="1:15" ht="30.75" customHeight="1" x14ac:dyDescent="0.2">
      <c r="A383" s="116"/>
      <c r="B383" s="146"/>
      <c r="C383" s="86" t="s">
        <v>13</v>
      </c>
      <c r="D383" s="1">
        <f t="shared" si="125"/>
        <v>0</v>
      </c>
      <c r="E383" s="1">
        <v>0</v>
      </c>
      <c r="F383" s="1">
        <v>0</v>
      </c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  <c r="N383" s="1">
        <v>0</v>
      </c>
      <c r="O383" s="1">
        <v>0</v>
      </c>
    </row>
    <row r="384" spans="1:15" ht="25.5" customHeight="1" x14ac:dyDescent="0.2">
      <c r="A384" s="105" t="s">
        <v>385</v>
      </c>
      <c r="B384" s="111" t="s">
        <v>386</v>
      </c>
      <c r="C384" s="95" t="s">
        <v>7</v>
      </c>
      <c r="D384" s="1">
        <f>E384+F384+G384+H384+I384+J384+K384+L384+M384+N384+O384</f>
        <v>4584.7</v>
      </c>
      <c r="E384" s="1">
        <f>E385+E386+E387+E388</f>
        <v>0</v>
      </c>
      <c r="F384" s="1">
        <f t="shared" ref="F384:O384" si="135">F385+F386+F387+F388</f>
        <v>0</v>
      </c>
      <c r="G384" s="1">
        <f t="shared" si="135"/>
        <v>0</v>
      </c>
      <c r="H384" s="1">
        <f t="shared" si="135"/>
        <v>0</v>
      </c>
      <c r="I384" s="1">
        <f t="shared" si="135"/>
        <v>0</v>
      </c>
      <c r="J384" s="1">
        <f t="shared" si="135"/>
        <v>0</v>
      </c>
      <c r="K384" s="1">
        <f t="shared" si="135"/>
        <v>4584.7</v>
      </c>
      <c r="L384" s="1">
        <f t="shared" si="135"/>
        <v>0</v>
      </c>
      <c r="M384" s="1">
        <f t="shared" si="135"/>
        <v>0</v>
      </c>
      <c r="N384" s="1">
        <f t="shared" si="135"/>
        <v>0</v>
      </c>
      <c r="O384" s="1">
        <f t="shared" si="135"/>
        <v>0</v>
      </c>
    </row>
    <row r="385" spans="1:24" ht="25.5" customHeight="1" x14ac:dyDescent="0.2">
      <c r="A385" s="106"/>
      <c r="B385" s="146"/>
      <c r="C385" s="86" t="s">
        <v>10</v>
      </c>
      <c r="D385" s="1">
        <f t="shared" ref="D385:D388" si="136">E385+F385+G385+H385+I385+J385+K385+L385+M385+N385+O385</f>
        <v>0</v>
      </c>
      <c r="E385" s="1">
        <v>0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</row>
    <row r="386" spans="1:24" ht="25.5" customHeight="1" x14ac:dyDescent="0.2">
      <c r="A386" s="106"/>
      <c r="B386" s="146"/>
      <c r="C386" s="86" t="s">
        <v>11</v>
      </c>
      <c r="D386" s="1">
        <f t="shared" si="136"/>
        <v>0</v>
      </c>
      <c r="E386" s="1">
        <v>0</v>
      </c>
      <c r="F386" s="1">
        <v>0</v>
      </c>
      <c r="G386" s="1">
        <v>0</v>
      </c>
      <c r="H386" s="1">
        <v>0</v>
      </c>
      <c r="I386" s="1">
        <v>0</v>
      </c>
      <c r="J386" s="1">
        <v>0</v>
      </c>
      <c r="K386" s="1">
        <v>0</v>
      </c>
      <c r="L386" s="1">
        <v>0</v>
      </c>
      <c r="M386" s="1">
        <v>0</v>
      </c>
      <c r="N386" s="1">
        <v>0</v>
      </c>
      <c r="O386" s="1">
        <v>0</v>
      </c>
    </row>
    <row r="387" spans="1:24" ht="25.5" customHeight="1" x14ac:dyDescent="0.2">
      <c r="A387" s="106"/>
      <c r="B387" s="146"/>
      <c r="C387" s="86" t="s">
        <v>12</v>
      </c>
      <c r="D387" s="1">
        <f t="shared" si="136"/>
        <v>4584.7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4584.7</v>
      </c>
      <c r="L387" s="1">
        <v>0</v>
      </c>
      <c r="M387" s="1">
        <v>0</v>
      </c>
      <c r="N387" s="1">
        <v>0</v>
      </c>
      <c r="O387" s="1">
        <v>0</v>
      </c>
    </row>
    <row r="388" spans="1:24" ht="25.5" customHeight="1" x14ac:dyDescent="0.2">
      <c r="A388" s="107"/>
      <c r="B388" s="146"/>
      <c r="C388" s="86" t="s">
        <v>13</v>
      </c>
      <c r="D388" s="1">
        <f t="shared" si="136"/>
        <v>0</v>
      </c>
      <c r="E388" s="1">
        <v>0</v>
      </c>
      <c r="F388" s="1">
        <v>0</v>
      </c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">
        <v>0</v>
      </c>
    </row>
    <row r="389" spans="1:24" ht="15.75" x14ac:dyDescent="0.2">
      <c r="A389" s="116" t="s">
        <v>318</v>
      </c>
      <c r="B389" s="111" t="s">
        <v>376</v>
      </c>
      <c r="C389" s="95" t="s">
        <v>7</v>
      </c>
      <c r="D389" s="3">
        <f t="shared" si="125"/>
        <v>51441</v>
      </c>
      <c r="E389" s="3">
        <f>E390+E391+E392+E393</f>
        <v>0</v>
      </c>
      <c r="F389" s="3">
        <f t="shared" ref="F389:O389" si="137">F390+F391+F392+F393</f>
        <v>0</v>
      </c>
      <c r="G389" s="3">
        <f t="shared" si="137"/>
        <v>0</v>
      </c>
      <c r="H389" s="3">
        <f t="shared" si="137"/>
        <v>0</v>
      </c>
      <c r="I389" s="3">
        <f t="shared" si="137"/>
        <v>0</v>
      </c>
      <c r="J389" s="3">
        <f t="shared" si="137"/>
        <v>0</v>
      </c>
      <c r="K389" s="3">
        <f t="shared" si="137"/>
        <v>25529.200000000001</v>
      </c>
      <c r="L389" s="3">
        <f t="shared" si="137"/>
        <v>4670.3</v>
      </c>
      <c r="M389" s="3">
        <f t="shared" si="137"/>
        <v>21241.5</v>
      </c>
      <c r="N389" s="3">
        <f t="shared" si="137"/>
        <v>0</v>
      </c>
      <c r="O389" s="3">
        <f t="shared" si="137"/>
        <v>0</v>
      </c>
    </row>
    <row r="390" spans="1:24" ht="15.75" x14ac:dyDescent="0.2">
      <c r="A390" s="116"/>
      <c r="B390" s="146"/>
      <c r="C390" s="86" t="s">
        <v>10</v>
      </c>
      <c r="D390" s="3">
        <f t="shared" si="125"/>
        <v>0</v>
      </c>
      <c r="E390" s="3">
        <f>E395+E400</f>
        <v>0</v>
      </c>
      <c r="F390" s="3">
        <f t="shared" ref="F390:O390" si="138">F395+F400</f>
        <v>0</v>
      </c>
      <c r="G390" s="3">
        <f t="shared" si="138"/>
        <v>0</v>
      </c>
      <c r="H390" s="3">
        <f t="shared" si="138"/>
        <v>0</v>
      </c>
      <c r="I390" s="3">
        <f t="shared" si="138"/>
        <v>0</v>
      </c>
      <c r="J390" s="3">
        <f t="shared" si="138"/>
        <v>0</v>
      </c>
      <c r="K390" s="3">
        <f t="shared" si="138"/>
        <v>0</v>
      </c>
      <c r="L390" s="3">
        <f t="shared" si="138"/>
        <v>0</v>
      </c>
      <c r="M390" s="3">
        <f t="shared" si="138"/>
        <v>0</v>
      </c>
      <c r="N390" s="3">
        <f t="shared" si="138"/>
        <v>0</v>
      </c>
      <c r="O390" s="3">
        <f t="shared" si="138"/>
        <v>0</v>
      </c>
    </row>
    <row r="391" spans="1:24" ht="15.75" x14ac:dyDescent="0.2">
      <c r="A391" s="116"/>
      <c r="B391" s="146"/>
      <c r="C391" s="86" t="s">
        <v>11</v>
      </c>
      <c r="D391" s="3">
        <f t="shared" si="125"/>
        <v>48354.55</v>
      </c>
      <c r="E391" s="3">
        <f>E396+E401</f>
        <v>0</v>
      </c>
      <c r="F391" s="3">
        <f t="shared" ref="F391:O391" si="139">F396+F401</f>
        <v>0</v>
      </c>
      <c r="G391" s="3">
        <f t="shared" si="139"/>
        <v>0</v>
      </c>
      <c r="H391" s="3">
        <f t="shared" si="139"/>
        <v>0</v>
      </c>
      <c r="I391" s="3">
        <f t="shared" si="139"/>
        <v>0</v>
      </c>
      <c r="J391" s="3">
        <f t="shared" si="139"/>
        <v>0</v>
      </c>
      <c r="K391" s="3">
        <f t="shared" si="139"/>
        <v>23997.45</v>
      </c>
      <c r="L391" s="3">
        <f t="shared" si="139"/>
        <v>4390.1000000000004</v>
      </c>
      <c r="M391" s="3">
        <f t="shared" si="139"/>
        <v>19967</v>
      </c>
      <c r="N391" s="3">
        <f t="shared" si="139"/>
        <v>0</v>
      </c>
      <c r="O391" s="3">
        <f t="shared" si="139"/>
        <v>0</v>
      </c>
    </row>
    <row r="392" spans="1:24" ht="15.75" x14ac:dyDescent="0.2">
      <c r="A392" s="116"/>
      <c r="B392" s="146"/>
      <c r="C392" s="86" t="s">
        <v>12</v>
      </c>
      <c r="D392" s="3">
        <f t="shared" si="125"/>
        <v>3086.45</v>
      </c>
      <c r="E392" s="3">
        <f>E397+E402</f>
        <v>0</v>
      </c>
      <c r="F392" s="3">
        <f t="shared" ref="F392:O392" si="140">F397+F402</f>
        <v>0</v>
      </c>
      <c r="G392" s="3">
        <f t="shared" si="140"/>
        <v>0</v>
      </c>
      <c r="H392" s="3">
        <f t="shared" si="140"/>
        <v>0</v>
      </c>
      <c r="I392" s="3">
        <f t="shared" si="140"/>
        <v>0</v>
      </c>
      <c r="J392" s="3">
        <f t="shared" si="140"/>
        <v>0</v>
      </c>
      <c r="K392" s="3">
        <f t="shared" si="140"/>
        <v>1531.75</v>
      </c>
      <c r="L392" s="3">
        <f t="shared" si="140"/>
        <v>280.2</v>
      </c>
      <c r="M392" s="3">
        <f t="shared" si="140"/>
        <v>1274.5</v>
      </c>
      <c r="N392" s="3">
        <f t="shared" si="140"/>
        <v>0</v>
      </c>
      <c r="O392" s="3">
        <f t="shared" si="140"/>
        <v>0</v>
      </c>
    </row>
    <row r="393" spans="1:24" ht="18.75" customHeight="1" x14ac:dyDescent="0.2">
      <c r="A393" s="116"/>
      <c r="B393" s="146"/>
      <c r="C393" s="86" t="s">
        <v>13</v>
      </c>
      <c r="D393" s="3">
        <f t="shared" si="125"/>
        <v>0</v>
      </c>
      <c r="E393" s="3">
        <f>E398+E403</f>
        <v>0</v>
      </c>
      <c r="F393" s="3">
        <f t="shared" ref="F393:O393" si="141">F398+F403</f>
        <v>0</v>
      </c>
      <c r="G393" s="3">
        <f t="shared" si="141"/>
        <v>0</v>
      </c>
      <c r="H393" s="3">
        <f t="shared" si="141"/>
        <v>0</v>
      </c>
      <c r="I393" s="3">
        <f t="shared" si="141"/>
        <v>0</v>
      </c>
      <c r="J393" s="3">
        <f t="shared" si="141"/>
        <v>0</v>
      </c>
      <c r="K393" s="3">
        <f t="shared" si="141"/>
        <v>0</v>
      </c>
      <c r="L393" s="3">
        <f t="shared" si="141"/>
        <v>0</v>
      </c>
      <c r="M393" s="3">
        <f t="shared" si="141"/>
        <v>0</v>
      </c>
      <c r="N393" s="3">
        <f t="shared" si="141"/>
        <v>0</v>
      </c>
      <c r="O393" s="3">
        <f t="shared" si="141"/>
        <v>0</v>
      </c>
    </row>
    <row r="394" spans="1:24" ht="15.75" x14ac:dyDescent="0.2">
      <c r="A394" s="116" t="s">
        <v>334</v>
      </c>
      <c r="B394" s="111" t="s">
        <v>319</v>
      </c>
      <c r="C394" s="95" t="s">
        <v>7</v>
      </c>
      <c r="D394" s="1">
        <f t="shared" si="125"/>
        <v>25911.8</v>
      </c>
      <c r="E394" s="1">
        <f t="shared" ref="E394:J394" si="142">E395+E396+E397+E398</f>
        <v>0</v>
      </c>
      <c r="F394" s="1">
        <f t="shared" si="142"/>
        <v>0</v>
      </c>
      <c r="G394" s="1">
        <f t="shared" si="142"/>
        <v>0</v>
      </c>
      <c r="H394" s="1">
        <f t="shared" si="142"/>
        <v>0</v>
      </c>
      <c r="I394" s="1">
        <f t="shared" si="142"/>
        <v>0</v>
      </c>
      <c r="J394" s="1">
        <f t="shared" si="142"/>
        <v>0</v>
      </c>
      <c r="K394" s="1">
        <f>K395+K396+K397+K398</f>
        <v>0</v>
      </c>
      <c r="L394" s="1">
        <f>L395+L396+L397+L398</f>
        <v>4670.3</v>
      </c>
      <c r="M394" s="1">
        <f>M395+M396+M397+M398</f>
        <v>21241.5</v>
      </c>
      <c r="N394" s="1">
        <f>N395+N396+N397+N398</f>
        <v>0</v>
      </c>
      <c r="O394" s="1">
        <f>O395+O396+O397+O398</f>
        <v>0</v>
      </c>
      <c r="W394" s="84" t="s">
        <v>391</v>
      </c>
      <c r="X394" s="85"/>
    </row>
    <row r="395" spans="1:24" ht="15.75" x14ac:dyDescent="0.2">
      <c r="A395" s="116"/>
      <c r="B395" s="146"/>
      <c r="C395" s="86" t="s">
        <v>10</v>
      </c>
      <c r="D395" s="1">
        <f t="shared" si="125"/>
        <v>0</v>
      </c>
      <c r="E395" s="1">
        <v>0</v>
      </c>
      <c r="F395" s="1">
        <v>0</v>
      </c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  <c r="W395" s="84" t="s">
        <v>392</v>
      </c>
      <c r="X395" s="85"/>
    </row>
    <row r="396" spans="1:24" ht="15.75" x14ac:dyDescent="0.2">
      <c r="A396" s="116"/>
      <c r="B396" s="146"/>
      <c r="C396" s="86" t="s">
        <v>11</v>
      </c>
      <c r="D396" s="1">
        <f t="shared" ref="D396:D429" si="143">E396+F396+G396+H396+I396+J396+K396+L396+M396+N396+O396</f>
        <v>24357.1</v>
      </c>
      <c r="E396" s="1">
        <v>0</v>
      </c>
      <c r="F396" s="1">
        <v>0</v>
      </c>
      <c r="G396" s="1">
        <v>0</v>
      </c>
      <c r="H396" s="1">
        <v>0</v>
      </c>
      <c r="I396" s="1">
        <v>0</v>
      </c>
      <c r="J396" s="1">
        <v>0</v>
      </c>
      <c r="K396" s="1">
        <v>0</v>
      </c>
      <c r="L396" s="1">
        <f>4390.1</f>
        <v>4390.1000000000004</v>
      </c>
      <c r="M396" s="1">
        <f>19967</f>
        <v>19967</v>
      </c>
      <c r="N396" s="1">
        <v>0</v>
      </c>
      <c r="O396" s="1">
        <v>0</v>
      </c>
      <c r="W396" s="84"/>
      <c r="X396" s="85"/>
    </row>
    <row r="397" spans="1:24" ht="15.75" x14ac:dyDescent="0.2">
      <c r="A397" s="116"/>
      <c r="B397" s="146"/>
      <c r="C397" s="86" t="s">
        <v>12</v>
      </c>
      <c r="D397" s="1">
        <f t="shared" si="143"/>
        <v>1554.7</v>
      </c>
      <c r="E397" s="1">
        <v>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f>280.2</f>
        <v>280.2</v>
      </c>
      <c r="M397" s="1">
        <f>1274.5</f>
        <v>1274.5</v>
      </c>
      <c r="N397" s="1">
        <v>0</v>
      </c>
      <c r="O397" s="1">
        <v>0</v>
      </c>
      <c r="W397" s="84"/>
      <c r="X397" s="85"/>
    </row>
    <row r="398" spans="1:24" ht="17.25" customHeight="1" x14ac:dyDescent="0.2">
      <c r="A398" s="116"/>
      <c r="B398" s="146"/>
      <c r="C398" s="86" t="s">
        <v>13</v>
      </c>
      <c r="D398" s="1">
        <f t="shared" si="143"/>
        <v>0</v>
      </c>
      <c r="E398" s="1">
        <v>0</v>
      </c>
      <c r="F398" s="1">
        <v>0</v>
      </c>
      <c r="G398" s="1">
        <v>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  <c r="W398" s="84"/>
      <c r="X398" s="85"/>
    </row>
    <row r="399" spans="1:24" ht="17.25" customHeight="1" x14ac:dyDescent="0.2">
      <c r="A399" s="105" t="s">
        <v>383</v>
      </c>
      <c r="B399" s="105" t="s">
        <v>384</v>
      </c>
      <c r="C399" s="95" t="s">
        <v>7</v>
      </c>
      <c r="D399" s="1">
        <f>E399+F399+G399+H399+I399+J399+K399+L399+M399+N399+O399</f>
        <v>25529.200000000001</v>
      </c>
      <c r="E399" s="1">
        <f>E400+E401+E402+E403</f>
        <v>0</v>
      </c>
      <c r="F399" s="1">
        <f t="shared" ref="F399:O399" si="144">F400+F401+F402+F403</f>
        <v>0</v>
      </c>
      <c r="G399" s="1">
        <f t="shared" si="144"/>
        <v>0</v>
      </c>
      <c r="H399" s="1">
        <f t="shared" si="144"/>
        <v>0</v>
      </c>
      <c r="I399" s="1">
        <f t="shared" si="144"/>
        <v>0</v>
      </c>
      <c r="J399" s="1">
        <f t="shared" si="144"/>
        <v>0</v>
      </c>
      <c r="K399" s="1">
        <f>K400+K401+K402+K403</f>
        <v>25529.200000000001</v>
      </c>
      <c r="L399" s="1">
        <f t="shared" si="144"/>
        <v>0</v>
      </c>
      <c r="M399" s="1">
        <f t="shared" si="144"/>
        <v>0</v>
      </c>
      <c r="N399" s="1">
        <f t="shared" si="144"/>
        <v>0</v>
      </c>
      <c r="O399" s="1">
        <f t="shared" si="144"/>
        <v>0</v>
      </c>
      <c r="W399" s="84"/>
      <c r="X399" s="85"/>
    </row>
    <row r="400" spans="1:24" ht="17.25" customHeight="1" x14ac:dyDescent="0.2">
      <c r="A400" s="106"/>
      <c r="B400" s="106"/>
      <c r="C400" s="86" t="s">
        <v>10</v>
      </c>
      <c r="D400" s="1">
        <f t="shared" ref="D400:D403" si="145">E400+F400+G400+H400+I400+J400+K400+L400+M400+N400+O400</f>
        <v>0</v>
      </c>
      <c r="E400" s="1">
        <v>0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  <c r="W400" s="84"/>
      <c r="X400" s="85"/>
    </row>
    <row r="401" spans="1:24" ht="17.25" customHeight="1" x14ac:dyDescent="0.2">
      <c r="A401" s="106"/>
      <c r="B401" s="106"/>
      <c r="C401" s="86" t="s">
        <v>11</v>
      </c>
      <c r="D401" s="1">
        <f t="shared" si="145"/>
        <v>23997.45</v>
      </c>
      <c r="E401" s="1">
        <v>0</v>
      </c>
      <c r="F401" s="1">
        <v>0</v>
      </c>
      <c r="G401" s="1">
        <v>0</v>
      </c>
      <c r="H401" s="1">
        <v>0</v>
      </c>
      <c r="I401" s="1">
        <v>0</v>
      </c>
      <c r="J401" s="1">
        <v>0</v>
      </c>
      <c r="K401" s="1">
        <v>23997.45</v>
      </c>
      <c r="L401" s="1">
        <v>0</v>
      </c>
      <c r="M401" s="1">
        <v>0</v>
      </c>
      <c r="N401" s="1">
        <v>0</v>
      </c>
      <c r="O401" s="1">
        <v>0</v>
      </c>
      <c r="W401" s="84"/>
      <c r="X401" s="85"/>
    </row>
    <row r="402" spans="1:24" ht="17.25" customHeight="1" x14ac:dyDescent="0.2">
      <c r="A402" s="106"/>
      <c r="B402" s="106"/>
      <c r="C402" s="86" t="s">
        <v>12</v>
      </c>
      <c r="D402" s="1">
        <f t="shared" si="145"/>
        <v>1531.75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f>1531.75</f>
        <v>1531.75</v>
      </c>
      <c r="L402" s="1">
        <v>0</v>
      </c>
      <c r="M402" s="1">
        <v>0</v>
      </c>
      <c r="N402" s="1">
        <v>0</v>
      </c>
      <c r="O402" s="1">
        <v>0</v>
      </c>
      <c r="W402" s="84"/>
      <c r="X402" s="85"/>
    </row>
    <row r="403" spans="1:24" ht="17.25" customHeight="1" x14ac:dyDescent="0.2">
      <c r="A403" s="107"/>
      <c r="B403" s="107"/>
      <c r="C403" s="86" t="s">
        <v>13</v>
      </c>
      <c r="D403" s="1">
        <f t="shared" si="145"/>
        <v>0</v>
      </c>
      <c r="E403" s="1">
        <v>0</v>
      </c>
      <c r="F403" s="1">
        <v>0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  <c r="W403" s="84"/>
      <c r="X403" s="85"/>
    </row>
    <row r="404" spans="1:24" ht="15.75" customHeight="1" x14ac:dyDescent="0.2">
      <c r="A404" s="118" t="s">
        <v>33</v>
      </c>
      <c r="B404" s="147" t="s">
        <v>46</v>
      </c>
      <c r="C404" s="51" t="s">
        <v>7</v>
      </c>
      <c r="D404" s="2">
        <f t="shared" si="143"/>
        <v>33446.300000000003</v>
      </c>
      <c r="E404" s="2">
        <f>E405+E406+E407+E408</f>
        <v>20400</v>
      </c>
      <c r="F404" s="2">
        <f t="shared" ref="F404:O404" si="146">F405+F406+F407+F408</f>
        <v>3430</v>
      </c>
      <c r="G404" s="2">
        <f t="shared" si="146"/>
        <v>2049.1999999999998</v>
      </c>
      <c r="H404" s="2">
        <f t="shared" si="146"/>
        <v>3688.6</v>
      </c>
      <c r="I404" s="2">
        <f t="shared" si="146"/>
        <v>2475</v>
      </c>
      <c r="J404" s="2">
        <f>J405+J406+J407+J408</f>
        <v>227.4</v>
      </c>
      <c r="K404" s="2">
        <f t="shared" si="146"/>
        <v>278.5</v>
      </c>
      <c r="L404" s="2">
        <f t="shared" si="146"/>
        <v>278.5</v>
      </c>
      <c r="M404" s="2">
        <f t="shared" si="146"/>
        <v>278.5</v>
      </c>
      <c r="N404" s="2">
        <f t="shared" si="146"/>
        <v>170.3</v>
      </c>
      <c r="O404" s="2">
        <f t="shared" si="146"/>
        <v>170.3</v>
      </c>
      <c r="P404" s="65"/>
      <c r="Q404" s="65"/>
      <c r="W404" s="84"/>
      <c r="X404" s="85"/>
    </row>
    <row r="405" spans="1:24" ht="15.75" customHeight="1" x14ac:dyDescent="0.2">
      <c r="A405" s="118"/>
      <c r="B405" s="111"/>
      <c r="C405" s="51" t="s">
        <v>10</v>
      </c>
      <c r="D405" s="2">
        <f t="shared" si="143"/>
        <v>0</v>
      </c>
      <c r="E405" s="1">
        <f>E410</f>
        <v>0</v>
      </c>
      <c r="F405" s="1">
        <f t="shared" ref="F405:O405" si="147">F410</f>
        <v>0</v>
      </c>
      <c r="G405" s="1">
        <f t="shared" si="147"/>
        <v>0</v>
      </c>
      <c r="H405" s="1">
        <f t="shared" si="147"/>
        <v>0</v>
      </c>
      <c r="I405" s="1">
        <f t="shared" si="147"/>
        <v>0</v>
      </c>
      <c r="J405" s="1">
        <f t="shared" si="147"/>
        <v>0</v>
      </c>
      <c r="K405" s="1">
        <f t="shared" si="147"/>
        <v>0</v>
      </c>
      <c r="L405" s="1">
        <f t="shared" si="147"/>
        <v>0</v>
      </c>
      <c r="M405" s="1">
        <f t="shared" si="147"/>
        <v>0</v>
      </c>
      <c r="N405" s="1">
        <f t="shared" si="147"/>
        <v>0</v>
      </c>
      <c r="O405" s="1">
        <f t="shared" si="147"/>
        <v>0</v>
      </c>
      <c r="W405" s="84"/>
      <c r="X405" s="85"/>
    </row>
    <row r="406" spans="1:24" ht="15.75" customHeight="1" x14ac:dyDescent="0.2">
      <c r="A406" s="118"/>
      <c r="B406" s="111"/>
      <c r="C406" s="51" t="s">
        <v>11</v>
      </c>
      <c r="D406" s="2">
        <f t="shared" si="143"/>
        <v>0</v>
      </c>
      <c r="E406" s="1">
        <f>E411</f>
        <v>0</v>
      </c>
      <c r="F406" s="1">
        <f t="shared" ref="F406:O406" si="148">F420</f>
        <v>0</v>
      </c>
      <c r="G406" s="1">
        <f t="shared" si="148"/>
        <v>0</v>
      </c>
      <c r="H406" s="1">
        <f t="shared" si="148"/>
        <v>0</v>
      </c>
      <c r="I406" s="1">
        <f t="shared" si="148"/>
        <v>0</v>
      </c>
      <c r="J406" s="1">
        <f t="shared" si="148"/>
        <v>0</v>
      </c>
      <c r="K406" s="1">
        <f t="shared" si="148"/>
        <v>0</v>
      </c>
      <c r="L406" s="1">
        <f t="shared" si="148"/>
        <v>0</v>
      </c>
      <c r="M406" s="1">
        <f t="shared" si="148"/>
        <v>0</v>
      </c>
      <c r="N406" s="1">
        <f t="shared" si="148"/>
        <v>0</v>
      </c>
      <c r="O406" s="1">
        <f t="shared" si="148"/>
        <v>0</v>
      </c>
    </row>
    <row r="407" spans="1:24" ht="15.75" customHeight="1" x14ac:dyDescent="0.2">
      <c r="A407" s="118"/>
      <c r="B407" s="111"/>
      <c r="C407" s="51" t="s">
        <v>12</v>
      </c>
      <c r="D407" s="2">
        <f t="shared" si="143"/>
        <v>3181.3000000000006</v>
      </c>
      <c r="E407" s="1">
        <f>E412</f>
        <v>400</v>
      </c>
      <c r="F407" s="1">
        <f>F412</f>
        <v>430</v>
      </c>
      <c r="G407" s="1">
        <f t="shared" ref="G407:O407" si="149">G412</f>
        <v>449.2</v>
      </c>
      <c r="H407" s="1">
        <f t="shared" si="149"/>
        <v>235</v>
      </c>
      <c r="I407" s="1">
        <f t="shared" si="149"/>
        <v>263.60000000000002</v>
      </c>
      <c r="J407" s="1">
        <f t="shared" si="149"/>
        <v>227.4</v>
      </c>
      <c r="K407" s="1">
        <f t="shared" si="149"/>
        <v>278.5</v>
      </c>
      <c r="L407" s="1">
        <f t="shared" si="149"/>
        <v>278.5</v>
      </c>
      <c r="M407" s="1">
        <f t="shared" si="149"/>
        <v>278.5</v>
      </c>
      <c r="N407" s="1">
        <f t="shared" si="149"/>
        <v>170.3</v>
      </c>
      <c r="O407" s="1">
        <f t="shared" si="149"/>
        <v>170.3</v>
      </c>
    </row>
    <row r="408" spans="1:24" ht="15.75" x14ac:dyDescent="0.2">
      <c r="A408" s="118"/>
      <c r="B408" s="111"/>
      <c r="C408" s="51" t="s">
        <v>13</v>
      </c>
      <c r="D408" s="2">
        <f t="shared" si="143"/>
        <v>30265</v>
      </c>
      <c r="E408" s="1">
        <f>E413</f>
        <v>20000</v>
      </c>
      <c r="F408" s="1">
        <f t="shared" ref="F408:O408" si="150">F413</f>
        <v>3000</v>
      </c>
      <c r="G408" s="1">
        <f t="shared" si="150"/>
        <v>1600</v>
      </c>
      <c r="H408" s="1">
        <f t="shared" si="150"/>
        <v>3453.6</v>
      </c>
      <c r="I408" s="1">
        <f t="shared" si="150"/>
        <v>2211.4</v>
      </c>
      <c r="J408" s="1">
        <f t="shared" si="150"/>
        <v>0</v>
      </c>
      <c r="K408" s="1">
        <f t="shared" si="150"/>
        <v>0</v>
      </c>
      <c r="L408" s="1">
        <f t="shared" si="150"/>
        <v>0</v>
      </c>
      <c r="M408" s="1">
        <f t="shared" si="150"/>
        <v>0</v>
      </c>
      <c r="N408" s="1">
        <f t="shared" si="150"/>
        <v>0</v>
      </c>
      <c r="O408" s="1">
        <f t="shared" si="150"/>
        <v>0</v>
      </c>
    </row>
    <row r="409" spans="1:24" ht="19.5" customHeight="1" x14ac:dyDescent="0.2">
      <c r="A409" s="116" t="s">
        <v>133</v>
      </c>
      <c r="B409" s="111" t="s">
        <v>120</v>
      </c>
      <c r="C409" s="51" t="s">
        <v>7</v>
      </c>
      <c r="D409" s="1">
        <f t="shared" si="143"/>
        <v>33446.300000000003</v>
      </c>
      <c r="E409" s="1">
        <f t="shared" ref="E409:O409" si="151">E410+E411+E412+E413</f>
        <v>20400</v>
      </c>
      <c r="F409" s="1">
        <f t="shared" si="151"/>
        <v>3430</v>
      </c>
      <c r="G409" s="1">
        <f t="shared" si="151"/>
        <v>2049.1999999999998</v>
      </c>
      <c r="H409" s="1">
        <f t="shared" si="151"/>
        <v>3688.6</v>
      </c>
      <c r="I409" s="1">
        <f t="shared" si="151"/>
        <v>2475</v>
      </c>
      <c r="J409" s="1">
        <f t="shared" si="151"/>
        <v>227.4</v>
      </c>
      <c r="K409" s="1">
        <f t="shared" si="151"/>
        <v>278.5</v>
      </c>
      <c r="L409" s="1">
        <f t="shared" si="151"/>
        <v>278.5</v>
      </c>
      <c r="M409" s="1">
        <f t="shared" si="151"/>
        <v>278.5</v>
      </c>
      <c r="N409" s="1">
        <f t="shared" si="151"/>
        <v>170.3</v>
      </c>
      <c r="O409" s="1">
        <f t="shared" si="151"/>
        <v>170.3</v>
      </c>
    </row>
    <row r="410" spans="1:24" ht="23.25" customHeight="1" x14ac:dyDescent="0.2">
      <c r="A410" s="116"/>
      <c r="B410" s="111"/>
      <c r="C410" s="51" t="s">
        <v>10</v>
      </c>
      <c r="D410" s="1">
        <f t="shared" si="143"/>
        <v>0</v>
      </c>
      <c r="E410" s="1">
        <f t="shared" ref="E410:O410" si="152">E415+E420+E425</f>
        <v>0</v>
      </c>
      <c r="F410" s="1">
        <f t="shared" si="152"/>
        <v>0</v>
      </c>
      <c r="G410" s="1">
        <f t="shared" si="152"/>
        <v>0</v>
      </c>
      <c r="H410" s="1">
        <f t="shared" si="152"/>
        <v>0</v>
      </c>
      <c r="I410" s="1">
        <f t="shared" si="152"/>
        <v>0</v>
      </c>
      <c r="J410" s="1">
        <f t="shared" si="152"/>
        <v>0</v>
      </c>
      <c r="K410" s="1">
        <f t="shared" si="152"/>
        <v>0</v>
      </c>
      <c r="L410" s="1">
        <f t="shared" si="152"/>
        <v>0</v>
      </c>
      <c r="M410" s="1">
        <f t="shared" si="152"/>
        <v>0</v>
      </c>
      <c r="N410" s="1">
        <f t="shared" si="152"/>
        <v>0</v>
      </c>
      <c r="O410" s="1">
        <f t="shared" si="152"/>
        <v>0</v>
      </c>
    </row>
    <row r="411" spans="1:24" ht="23.25" customHeight="1" x14ac:dyDescent="0.2">
      <c r="A411" s="116"/>
      <c r="B411" s="111"/>
      <c r="C411" s="51" t="s">
        <v>11</v>
      </c>
      <c r="D411" s="1">
        <f t="shared" si="143"/>
        <v>0</v>
      </c>
      <c r="E411" s="1">
        <f t="shared" ref="E411:O411" si="153">E416+E421+E426</f>
        <v>0</v>
      </c>
      <c r="F411" s="1">
        <f t="shared" si="153"/>
        <v>0</v>
      </c>
      <c r="G411" s="1">
        <f t="shared" si="153"/>
        <v>0</v>
      </c>
      <c r="H411" s="1">
        <f t="shared" si="153"/>
        <v>0</v>
      </c>
      <c r="I411" s="1">
        <f t="shared" si="153"/>
        <v>0</v>
      </c>
      <c r="J411" s="1">
        <f t="shared" si="153"/>
        <v>0</v>
      </c>
      <c r="K411" s="1">
        <f t="shared" si="153"/>
        <v>0</v>
      </c>
      <c r="L411" s="1">
        <f t="shared" si="153"/>
        <v>0</v>
      </c>
      <c r="M411" s="1">
        <f t="shared" si="153"/>
        <v>0</v>
      </c>
      <c r="N411" s="1">
        <f t="shared" si="153"/>
        <v>0</v>
      </c>
      <c r="O411" s="1">
        <f t="shared" si="153"/>
        <v>0</v>
      </c>
    </row>
    <row r="412" spans="1:24" ht="23.25" customHeight="1" x14ac:dyDescent="0.2">
      <c r="A412" s="116"/>
      <c r="B412" s="111"/>
      <c r="C412" s="51" t="s">
        <v>12</v>
      </c>
      <c r="D412" s="1">
        <f t="shared" si="143"/>
        <v>3181.3000000000006</v>
      </c>
      <c r="E412" s="1">
        <f t="shared" ref="E412:O412" si="154">E417+E422+E427</f>
        <v>400</v>
      </c>
      <c r="F412" s="1">
        <f t="shared" si="154"/>
        <v>430</v>
      </c>
      <c r="G412" s="1">
        <f t="shared" si="154"/>
        <v>449.2</v>
      </c>
      <c r="H412" s="1">
        <f t="shared" si="154"/>
        <v>235</v>
      </c>
      <c r="I412" s="1">
        <f>I417+I422+I427</f>
        <v>263.60000000000002</v>
      </c>
      <c r="J412" s="1">
        <f t="shared" si="154"/>
        <v>227.4</v>
      </c>
      <c r="K412" s="1">
        <f t="shared" si="154"/>
        <v>278.5</v>
      </c>
      <c r="L412" s="1">
        <f t="shared" si="154"/>
        <v>278.5</v>
      </c>
      <c r="M412" s="1">
        <f t="shared" si="154"/>
        <v>278.5</v>
      </c>
      <c r="N412" s="1">
        <f t="shared" si="154"/>
        <v>170.3</v>
      </c>
      <c r="O412" s="1">
        <f t="shared" si="154"/>
        <v>170.3</v>
      </c>
    </row>
    <row r="413" spans="1:24" ht="23.25" customHeight="1" x14ac:dyDescent="0.2">
      <c r="A413" s="116"/>
      <c r="B413" s="111"/>
      <c r="C413" s="51" t="s">
        <v>13</v>
      </c>
      <c r="D413" s="1">
        <f t="shared" si="143"/>
        <v>30265</v>
      </c>
      <c r="E413" s="1">
        <f t="shared" ref="E413:O413" si="155">E418+E423+E428</f>
        <v>20000</v>
      </c>
      <c r="F413" s="1">
        <f t="shared" si="155"/>
        <v>3000</v>
      </c>
      <c r="G413" s="1">
        <f t="shared" si="155"/>
        <v>1600</v>
      </c>
      <c r="H413" s="1">
        <f t="shared" si="155"/>
        <v>3453.6</v>
      </c>
      <c r="I413" s="1">
        <f t="shared" si="155"/>
        <v>2211.4</v>
      </c>
      <c r="J413" s="1">
        <f t="shared" si="155"/>
        <v>0</v>
      </c>
      <c r="K413" s="1">
        <f t="shared" si="155"/>
        <v>0</v>
      </c>
      <c r="L413" s="1">
        <f t="shared" si="155"/>
        <v>0</v>
      </c>
      <c r="M413" s="1">
        <f t="shared" si="155"/>
        <v>0</v>
      </c>
      <c r="N413" s="1">
        <f t="shared" si="155"/>
        <v>0</v>
      </c>
      <c r="O413" s="1">
        <f t="shared" si="155"/>
        <v>0</v>
      </c>
    </row>
    <row r="414" spans="1:24" ht="15.75" x14ac:dyDescent="0.2">
      <c r="A414" s="116" t="s">
        <v>121</v>
      </c>
      <c r="B414" s="111" t="s">
        <v>86</v>
      </c>
      <c r="C414" s="86" t="s">
        <v>7</v>
      </c>
      <c r="D414" s="1">
        <f t="shared" si="143"/>
        <v>3933.4</v>
      </c>
      <c r="E414" s="1">
        <f t="shared" ref="E414:J414" si="156">E415+E416+E417+E418</f>
        <v>0</v>
      </c>
      <c r="F414" s="1">
        <f t="shared" si="156"/>
        <v>0</v>
      </c>
      <c r="G414" s="1">
        <f t="shared" si="156"/>
        <v>0</v>
      </c>
      <c r="H414" s="1">
        <f t="shared" si="156"/>
        <v>2662</v>
      </c>
      <c r="I414" s="1">
        <f t="shared" si="156"/>
        <v>1271.4000000000001</v>
      </c>
      <c r="J414" s="1">
        <f t="shared" si="156"/>
        <v>0</v>
      </c>
      <c r="K414" s="1">
        <f>K415+K416+K417+K418</f>
        <v>0</v>
      </c>
      <c r="L414" s="1">
        <f>L415+L416+L417+L418</f>
        <v>0</v>
      </c>
      <c r="M414" s="1">
        <f>M415+M416+M417+M418</f>
        <v>0</v>
      </c>
      <c r="N414" s="1">
        <f>N415+N416+N417+N418</f>
        <v>0</v>
      </c>
      <c r="O414" s="1">
        <f>O415+O416+O417+O418</f>
        <v>0</v>
      </c>
    </row>
    <row r="415" spans="1:24" ht="15.75" customHeight="1" x14ac:dyDescent="0.2">
      <c r="A415" s="116"/>
      <c r="B415" s="111"/>
      <c r="C415" s="86" t="s">
        <v>10</v>
      </c>
      <c r="D415" s="1">
        <f t="shared" si="143"/>
        <v>0</v>
      </c>
      <c r="E415" s="1">
        <v>0</v>
      </c>
      <c r="F415" s="1">
        <v>0</v>
      </c>
      <c r="G415" s="1">
        <v>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0</v>
      </c>
    </row>
    <row r="416" spans="1:24" ht="15.75" customHeight="1" x14ac:dyDescent="0.2">
      <c r="A416" s="116"/>
      <c r="B416" s="111"/>
      <c r="C416" s="86" t="s">
        <v>11</v>
      </c>
      <c r="D416" s="1">
        <f t="shared" si="143"/>
        <v>0</v>
      </c>
      <c r="E416" s="1">
        <v>0</v>
      </c>
      <c r="F416" s="1">
        <v>0</v>
      </c>
      <c r="G416" s="1">
        <v>0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>
        <v>0</v>
      </c>
      <c r="O416" s="1">
        <v>0</v>
      </c>
    </row>
    <row r="417" spans="1:17" ht="15.75" customHeight="1" x14ac:dyDescent="0.2">
      <c r="A417" s="116"/>
      <c r="B417" s="111"/>
      <c r="C417" s="86" t="s">
        <v>12</v>
      </c>
      <c r="D417" s="1">
        <f t="shared" si="143"/>
        <v>0</v>
      </c>
      <c r="E417" s="1">
        <v>0</v>
      </c>
      <c r="F417" s="1">
        <v>0</v>
      </c>
      <c r="G417" s="1">
        <v>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0</v>
      </c>
    </row>
    <row r="418" spans="1:17" ht="15.75" x14ac:dyDescent="0.2">
      <c r="A418" s="116"/>
      <c r="B418" s="111"/>
      <c r="C418" s="86" t="s">
        <v>13</v>
      </c>
      <c r="D418" s="1">
        <f t="shared" si="143"/>
        <v>3933.4</v>
      </c>
      <c r="E418" s="1">
        <v>0</v>
      </c>
      <c r="F418" s="1">
        <v>0</v>
      </c>
      <c r="G418" s="1">
        <v>0</v>
      </c>
      <c r="H418" s="1">
        <v>2662</v>
      </c>
      <c r="I418" s="1">
        <f>837+48.7+385.7</f>
        <v>1271.4000000000001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</row>
    <row r="419" spans="1:17" ht="15.75" x14ac:dyDescent="0.2">
      <c r="A419" s="116" t="s">
        <v>122</v>
      </c>
      <c r="B419" s="111" t="s">
        <v>32</v>
      </c>
      <c r="C419" s="86" t="s">
        <v>7</v>
      </c>
      <c r="D419" s="1">
        <f t="shared" si="143"/>
        <v>3181.3000000000006</v>
      </c>
      <c r="E419" s="1">
        <f t="shared" ref="E419:J419" si="157">E420+E421+E422+E423</f>
        <v>400</v>
      </c>
      <c r="F419" s="1">
        <f t="shared" si="157"/>
        <v>430</v>
      </c>
      <c r="G419" s="1">
        <f t="shared" si="157"/>
        <v>449.2</v>
      </c>
      <c r="H419" s="1">
        <f t="shared" si="157"/>
        <v>235</v>
      </c>
      <c r="I419" s="1">
        <f t="shared" si="157"/>
        <v>263.60000000000002</v>
      </c>
      <c r="J419" s="1">
        <f t="shared" si="157"/>
        <v>227.4</v>
      </c>
      <c r="K419" s="1">
        <f>K420+K421+K422+K423</f>
        <v>278.5</v>
      </c>
      <c r="L419" s="1">
        <f>L420+L421+L422+L423</f>
        <v>278.5</v>
      </c>
      <c r="M419" s="1">
        <f>M420+M421+M422+M423</f>
        <v>278.5</v>
      </c>
      <c r="N419" s="1">
        <f>N420+N421+N422+N423</f>
        <v>170.3</v>
      </c>
      <c r="O419" s="1">
        <f>O420+O421+O422+O423</f>
        <v>170.3</v>
      </c>
    </row>
    <row r="420" spans="1:17" ht="15.75" x14ac:dyDescent="0.2">
      <c r="A420" s="116"/>
      <c r="B420" s="111"/>
      <c r="C420" s="51" t="s">
        <v>10</v>
      </c>
      <c r="D420" s="1">
        <f t="shared" si="143"/>
        <v>0</v>
      </c>
      <c r="E420" s="1">
        <v>0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0</v>
      </c>
    </row>
    <row r="421" spans="1:17" ht="15.75" x14ac:dyDescent="0.2">
      <c r="A421" s="116"/>
      <c r="B421" s="111"/>
      <c r="C421" s="51" t="s">
        <v>11</v>
      </c>
      <c r="D421" s="1">
        <f t="shared" si="143"/>
        <v>0</v>
      </c>
      <c r="E421" s="1">
        <v>0</v>
      </c>
      <c r="F421" s="1">
        <v>0</v>
      </c>
      <c r="G421" s="1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1">
        <v>0</v>
      </c>
    </row>
    <row r="422" spans="1:17" ht="15.75" x14ac:dyDescent="0.2">
      <c r="A422" s="116"/>
      <c r="B422" s="111"/>
      <c r="C422" s="51" t="s">
        <v>12</v>
      </c>
      <c r="D422" s="1">
        <f t="shared" si="143"/>
        <v>3181.3000000000006</v>
      </c>
      <c r="E422" s="1">
        <v>400</v>
      </c>
      <c r="F422" s="1">
        <v>430</v>
      </c>
      <c r="G422" s="1">
        <v>449.2</v>
      </c>
      <c r="H422" s="1">
        <v>235</v>
      </c>
      <c r="I422" s="1">
        <f>251.9+11.7</f>
        <v>263.60000000000002</v>
      </c>
      <c r="J422" s="3">
        <f>278.5-51.1</f>
        <v>227.4</v>
      </c>
      <c r="K422" s="3">
        <v>278.5</v>
      </c>
      <c r="L422" s="3">
        <v>278.5</v>
      </c>
      <c r="M422" s="3">
        <v>278.5</v>
      </c>
      <c r="N422" s="1">
        <v>170.3</v>
      </c>
      <c r="O422" s="1">
        <v>170.3</v>
      </c>
    </row>
    <row r="423" spans="1:17" ht="15.75" x14ac:dyDescent="0.2">
      <c r="A423" s="116"/>
      <c r="B423" s="111"/>
      <c r="C423" s="51" t="s">
        <v>13</v>
      </c>
      <c r="D423" s="1">
        <f t="shared" si="143"/>
        <v>0</v>
      </c>
      <c r="E423" s="1">
        <v>0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</row>
    <row r="424" spans="1:17" ht="15.75" x14ac:dyDescent="0.25">
      <c r="A424" s="116" t="s">
        <v>247</v>
      </c>
      <c r="B424" s="111" t="s">
        <v>57</v>
      </c>
      <c r="C424" s="96" t="s">
        <v>7</v>
      </c>
      <c r="D424" s="1">
        <f t="shared" si="143"/>
        <v>26331.599999999999</v>
      </c>
      <c r="E424" s="1">
        <f>E428+E427+E426</f>
        <v>20000</v>
      </c>
      <c r="F424" s="1">
        <f t="shared" ref="F424:O424" si="158">F425+F426+F427+F428</f>
        <v>3000</v>
      </c>
      <c r="G424" s="1">
        <f t="shared" si="158"/>
        <v>1600</v>
      </c>
      <c r="H424" s="1">
        <f t="shared" si="158"/>
        <v>791.6</v>
      </c>
      <c r="I424" s="1">
        <f t="shared" si="158"/>
        <v>940</v>
      </c>
      <c r="J424" s="1">
        <f t="shared" si="158"/>
        <v>0</v>
      </c>
      <c r="K424" s="1">
        <f t="shared" si="158"/>
        <v>0</v>
      </c>
      <c r="L424" s="1">
        <f t="shared" si="158"/>
        <v>0</v>
      </c>
      <c r="M424" s="1">
        <f t="shared" si="158"/>
        <v>0</v>
      </c>
      <c r="N424" s="1">
        <f t="shared" si="158"/>
        <v>0</v>
      </c>
      <c r="O424" s="1">
        <f t="shared" si="158"/>
        <v>0</v>
      </c>
    </row>
    <row r="425" spans="1:17" ht="15.75" x14ac:dyDescent="0.2">
      <c r="A425" s="116"/>
      <c r="B425" s="111"/>
      <c r="C425" s="51" t="s">
        <v>10</v>
      </c>
      <c r="D425" s="1">
        <f t="shared" si="143"/>
        <v>0</v>
      </c>
      <c r="E425" s="1">
        <v>0</v>
      </c>
      <c r="F425" s="1">
        <v>0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</row>
    <row r="426" spans="1:17" ht="15.75" x14ac:dyDescent="0.2">
      <c r="A426" s="116"/>
      <c r="B426" s="111"/>
      <c r="C426" s="51" t="s">
        <v>11</v>
      </c>
      <c r="D426" s="1">
        <f t="shared" si="143"/>
        <v>0</v>
      </c>
      <c r="E426" s="1">
        <v>0</v>
      </c>
      <c r="F426" s="1">
        <v>0</v>
      </c>
      <c r="G426" s="1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">
        <v>0</v>
      </c>
    </row>
    <row r="427" spans="1:17" ht="15.75" x14ac:dyDescent="0.2">
      <c r="A427" s="116"/>
      <c r="B427" s="111"/>
      <c r="C427" s="51" t="s">
        <v>12</v>
      </c>
      <c r="D427" s="1">
        <f t="shared" si="143"/>
        <v>0</v>
      </c>
      <c r="E427" s="1">
        <v>0</v>
      </c>
      <c r="F427" s="1">
        <v>0</v>
      </c>
      <c r="G427" s="1">
        <v>0</v>
      </c>
      <c r="H427" s="1">
        <v>0</v>
      </c>
      <c r="I427" s="1">
        <v>0</v>
      </c>
      <c r="J427" s="3">
        <v>0</v>
      </c>
      <c r="K427" s="3">
        <v>0</v>
      </c>
      <c r="L427" s="3">
        <v>0</v>
      </c>
      <c r="M427" s="3">
        <v>0</v>
      </c>
      <c r="N427" s="3">
        <v>0</v>
      </c>
      <c r="O427" s="3">
        <v>0</v>
      </c>
    </row>
    <row r="428" spans="1:17" ht="15.75" x14ac:dyDescent="0.2">
      <c r="A428" s="116"/>
      <c r="B428" s="111"/>
      <c r="C428" s="51" t="s">
        <v>13</v>
      </c>
      <c r="D428" s="1">
        <f t="shared" si="143"/>
        <v>26331.599999999999</v>
      </c>
      <c r="E428" s="1">
        <v>20000</v>
      </c>
      <c r="F428" s="1">
        <v>3000</v>
      </c>
      <c r="G428" s="1">
        <v>1600</v>
      </c>
      <c r="H428" s="1">
        <v>791.6</v>
      </c>
      <c r="I428" s="1">
        <v>940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</row>
    <row r="429" spans="1:17" ht="15.75" x14ac:dyDescent="0.2">
      <c r="A429" s="118" t="s">
        <v>39</v>
      </c>
      <c r="B429" s="160" t="s">
        <v>332</v>
      </c>
      <c r="C429" s="92" t="s">
        <v>7</v>
      </c>
      <c r="D429" s="2">
        <f t="shared" si="143"/>
        <v>160953.1</v>
      </c>
      <c r="E429" s="2">
        <f t="shared" ref="E429:O429" si="159">E431+E432+E433+E435</f>
        <v>13860</v>
      </c>
      <c r="F429" s="2">
        <f t="shared" si="159"/>
        <v>15421.9</v>
      </c>
      <c r="G429" s="2">
        <f t="shared" si="159"/>
        <v>19594</v>
      </c>
      <c r="H429" s="2">
        <f t="shared" si="159"/>
        <v>13152.1</v>
      </c>
      <c r="I429" s="2">
        <f t="shared" si="159"/>
        <v>23011</v>
      </c>
      <c r="J429" s="2">
        <f t="shared" si="159"/>
        <v>14576.6</v>
      </c>
      <c r="K429" s="2">
        <f t="shared" si="159"/>
        <v>10686.5</v>
      </c>
      <c r="L429" s="2">
        <f t="shared" si="159"/>
        <v>13125.5</v>
      </c>
      <c r="M429" s="2">
        <f t="shared" si="159"/>
        <v>13125.5</v>
      </c>
      <c r="N429" s="2">
        <f t="shared" si="159"/>
        <v>12200</v>
      </c>
      <c r="O429" s="2">
        <f t="shared" si="159"/>
        <v>12200</v>
      </c>
      <c r="P429" s="83"/>
      <c r="Q429" s="83"/>
    </row>
    <row r="430" spans="1:17" ht="50.25" customHeight="1" x14ac:dyDescent="0.2">
      <c r="A430" s="118"/>
      <c r="B430" s="161"/>
      <c r="C430" s="93" t="s">
        <v>65</v>
      </c>
      <c r="D430" s="80">
        <f t="shared" ref="D430:D435" si="160">E430+F430+G430+H430+I430+J430+K430+L430+M430+N430+O430</f>
        <v>1971.3999999999999</v>
      </c>
      <c r="E430" s="80">
        <f>E440</f>
        <v>752.3</v>
      </c>
      <c r="F430" s="80">
        <f t="shared" ref="F430:O430" si="161">F440</f>
        <v>0</v>
      </c>
      <c r="G430" s="80">
        <f t="shared" si="161"/>
        <v>1219.0999999999999</v>
      </c>
      <c r="H430" s="80">
        <f t="shared" si="161"/>
        <v>0</v>
      </c>
      <c r="I430" s="80">
        <f t="shared" si="161"/>
        <v>0</v>
      </c>
      <c r="J430" s="80">
        <f t="shared" si="161"/>
        <v>0</v>
      </c>
      <c r="K430" s="80">
        <f t="shared" si="161"/>
        <v>0</v>
      </c>
      <c r="L430" s="80">
        <f t="shared" si="161"/>
        <v>0</v>
      </c>
      <c r="M430" s="80">
        <f t="shared" si="161"/>
        <v>0</v>
      </c>
      <c r="N430" s="80">
        <f t="shared" si="161"/>
        <v>0</v>
      </c>
      <c r="O430" s="80">
        <f t="shared" si="161"/>
        <v>0</v>
      </c>
    </row>
    <row r="431" spans="1:17" ht="18.75" customHeight="1" x14ac:dyDescent="0.2">
      <c r="A431" s="118"/>
      <c r="B431" s="161"/>
      <c r="C431" s="51" t="s">
        <v>10</v>
      </c>
      <c r="D431" s="1">
        <f t="shared" si="160"/>
        <v>0</v>
      </c>
      <c r="E431" s="1">
        <f>E437+E454</f>
        <v>0</v>
      </c>
      <c r="F431" s="1">
        <f t="shared" ref="F431:O431" si="162">F437+F454</f>
        <v>0</v>
      </c>
      <c r="G431" s="1">
        <f t="shared" si="162"/>
        <v>0</v>
      </c>
      <c r="H431" s="1">
        <f t="shared" si="162"/>
        <v>0</v>
      </c>
      <c r="I431" s="1">
        <f t="shared" si="162"/>
        <v>0</v>
      </c>
      <c r="J431" s="1">
        <v>0</v>
      </c>
      <c r="K431" s="1">
        <f t="shared" si="162"/>
        <v>0</v>
      </c>
      <c r="L431" s="1">
        <f t="shared" si="162"/>
        <v>0</v>
      </c>
      <c r="M431" s="1">
        <f t="shared" si="162"/>
        <v>0</v>
      </c>
      <c r="N431" s="1">
        <f t="shared" si="162"/>
        <v>0</v>
      </c>
      <c r="O431" s="1">
        <f t="shared" si="162"/>
        <v>0</v>
      </c>
    </row>
    <row r="432" spans="1:17" ht="16.5" customHeight="1" x14ac:dyDescent="0.2">
      <c r="A432" s="118"/>
      <c r="B432" s="161"/>
      <c r="C432" s="51" t="s">
        <v>11</v>
      </c>
      <c r="D432" s="1">
        <f t="shared" si="160"/>
        <v>708.6</v>
      </c>
      <c r="E432" s="1">
        <f t="shared" ref="E432:O432" si="163">E438+E455</f>
        <v>0</v>
      </c>
      <c r="F432" s="1">
        <f t="shared" si="163"/>
        <v>0</v>
      </c>
      <c r="G432" s="1">
        <f t="shared" si="163"/>
        <v>0</v>
      </c>
      <c r="H432" s="1">
        <f t="shared" si="163"/>
        <v>0</v>
      </c>
      <c r="I432" s="1">
        <f t="shared" si="163"/>
        <v>0</v>
      </c>
      <c r="J432" s="1">
        <v>708.6</v>
      </c>
      <c r="K432" s="1">
        <f t="shared" si="163"/>
        <v>0</v>
      </c>
      <c r="L432" s="1">
        <f t="shared" si="163"/>
        <v>0</v>
      </c>
      <c r="M432" s="1">
        <f t="shared" si="163"/>
        <v>0</v>
      </c>
      <c r="N432" s="1">
        <f t="shared" si="163"/>
        <v>0</v>
      </c>
      <c r="O432" s="1">
        <f t="shared" si="163"/>
        <v>0</v>
      </c>
    </row>
    <row r="433" spans="1:15" ht="32.25" customHeight="1" x14ac:dyDescent="0.2">
      <c r="A433" s="118"/>
      <c r="B433" s="161"/>
      <c r="C433" s="51" t="s">
        <v>66</v>
      </c>
      <c r="D433" s="1">
        <f t="shared" si="160"/>
        <v>160244.5</v>
      </c>
      <c r="E433" s="1">
        <f t="shared" ref="E433:O433" si="164">E439+E456</f>
        <v>13860</v>
      </c>
      <c r="F433" s="1">
        <f t="shared" si="164"/>
        <v>15421.9</v>
      </c>
      <c r="G433" s="1">
        <f t="shared" si="164"/>
        <v>19594</v>
      </c>
      <c r="H433" s="1">
        <f t="shared" si="164"/>
        <v>13152.1</v>
      </c>
      <c r="I433" s="1">
        <f t="shared" si="164"/>
        <v>23011</v>
      </c>
      <c r="J433" s="1">
        <f t="shared" si="164"/>
        <v>13868</v>
      </c>
      <c r="K433" s="1">
        <f t="shared" si="164"/>
        <v>10686.5</v>
      </c>
      <c r="L433" s="1">
        <f t="shared" si="164"/>
        <v>13125.5</v>
      </c>
      <c r="M433" s="1">
        <f t="shared" si="164"/>
        <v>13125.5</v>
      </c>
      <c r="N433" s="1">
        <f t="shared" si="164"/>
        <v>12200</v>
      </c>
      <c r="O433" s="1">
        <f t="shared" si="164"/>
        <v>12200</v>
      </c>
    </row>
    <row r="434" spans="1:15" ht="32.25" customHeight="1" x14ac:dyDescent="0.2">
      <c r="A434" s="118"/>
      <c r="B434" s="161"/>
      <c r="C434" s="93" t="s">
        <v>80</v>
      </c>
      <c r="D434" s="80">
        <f t="shared" si="160"/>
        <v>1971.3999999999999</v>
      </c>
      <c r="E434" s="80">
        <f>E440</f>
        <v>752.3</v>
      </c>
      <c r="F434" s="80">
        <f t="shared" ref="F434:O434" si="165">F440</f>
        <v>0</v>
      </c>
      <c r="G434" s="80">
        <f t="shared" si="165"/>
        <v>1219.0999999999999</v>
      </c>
      <c r="H434" s="80">
        <f t="shared" si="165"/>
        <v>0</v>
      </c>
      <c r="I434" s="80">
        <f t="shared" si="165"/>
        <v>0</v>
      </c>
      <c r="J434" s="80">
        <f t="shared" si="165"/>
        <v>0</v>
      </c>
      <c r="K434" s="80">
        <f t="shared" si="165"/>
        <v>0</v>
      </c>
      <c r="L434" s="80">
        <f t="shared" si="165"/>
        <v>0</v>
      </c>
      <c r="M434" s="80">
        <f t="shared" si="165"/>
        <v>0</v>
      </c>
      <c r="N434" s="80">
        <f t="shared" si="165"/>
        <v>0</v>
      </c>
      <c r="O434" s="80">
        <f t="shared" si="165"/>
        <v>0</v>
      </c>
    </row>
    <row r="435" spans="1:15" ht="15.75" x14ac:dyDescent="0.2">
      <c r="A435" s="118"/>
      <c r="B435" s="162"/>
      <c r="C435" s="51" t="s">
        <v>13</v>
      </c>
      <c r="D435" s="1">
        <f t="shared" si="160"/>
        <v>0</v>
      </c>
      <c r="E435" s="1">
        <f>E441+E453</f>
        <v>0</v>
      </c>
      <c r="F435" s="1">
        <f t="shared" ref="F435:O435" si="166">F441</f>
        <v>0</v>
      </c>
      <c r="G435" s="1">
        <f t="shared" si="166"/>
        <v>0</v>
      </c>
      <c r="H435" s="1">
        <f t="shared" si="166"/>
        <v>0</v>
      </c>
      <c r="I435" s="1">
        <f t="shared" si="166"/>
        <v>0</v>
      </c>
      <c r="J435" s="1">
        <f t="shared" si="166"/>
        <v>0</v>
      </c>
      <c r="K435" s="1">
        <f t="shared" si="166"/>
        <v>0</v>
      </c>
      <c r="L435" s="1">
        <f t="shared" si="166"/>
        <v>0</v>
      </c>
      <c r="M435" s="1">
        <f t="shared" si="166"/>
        <v>0</v>
      </c>
      <c r="N435" s="1">
        <f t="shared" si="166"/>
        <v>0</v>
      </c>
      <c r="O435" s="1">
        <f t="shared" si="166"/>
        <v>0</v>
      </c>
    </row>
    <row r="436" spans="1:15" ht="15.75" x14ac:dyDescent="0.2">
      <c r="A436" s="105" t="s">
        <v>354</v>
      </c>
      <c r="B436" s="116" t="s">
        <v>92</v>
      </c>
      <c r="C436" s="51" t="s">
        <v>7</v>
      </c>
      <c r="D436" s="1">
        <f t="shared" ref="D436:D474" si="167">E436+F436+G436+H436+I436+J436+K436+L436+M436+N436+O436</f>
        <v>160244.5</v>
      </c>
      <c r="E436" s="1">
        <f t="shared" ref="E436:O436" si="168">E439+E437+E438+E441</f>
        <v>13860</v>
      </c>
      <c r="F436" s="1">
        <f t="shared" si="168"/>
        <v>15421.9</v>
      </c>
      <c r="G436" s="1">
        <f t="shared" si="168"/>
        <v>19594</v>
      </c>
      <c r="H436" s="1">
        <f t="shared" si="168"/>
        <v>13152.1</v>
      </c>
      <c r="I436" s="1">
        <f t="shared" si="168"/>
        <v>23011</v>
      </c>
      <c r="J436" s="1">
        <f t="shared" si="168"/>
        <v>13868</v>
      </c>
      <c r="K436" s="1">
        <f t="shared" si="168"/>
        <v>10686.5</v>
      </c>
      <c r="L436" s="1">
        <f t="shared" si="168"/>
        <v>13125.5</v>
      </c>
      <c r="M436" s="1">
        <f t="shared" si="168"/>
        <v>13125.5</v>
      </c>
      <c r="N436" s="1">
        <f t="shared" si="168"/>
        <v>12200</v>
      </c>
      <c r="O436" s="1">
        <f t="shared" si="168"/>
        <v>12200</v>
      </c>
    </row>
    <row r="437" spans="1:15" ht="15.75" x14ac:dyDescent="0.2">
      <c r="A437" s="135"/>
      <c r="B437" s="116"/>
      <c r="C437" s="51" t="s">
        <v>10</v>
      </c>
      <c r="D437" s="1">
        <f t="shared" si="167"/>
        <v>0</v>
      </c>
      <c r="E437" s="1">
        <f>E443+E449</f>
        <v>0</v>
      </c>
      <c r="F437" s="1">
        <f t="shared" ref="F437:O437" si="169">F443+F449</f>
        <v>0</v>
      </c>
      <c r="G437" s="1">
        <f t="shared" si="169"/>
        <v>0</v>
      </c>
      <c r="H437" s="1">
        <f t="shared" si="169"/>
        <v>0</v>
      </c>
      <c r="I437" s="1">
        <f t="shared" si="169"/>
        <v>0</v>
      </c>
      <c r="J437" s="1">
        <f t="shared" si="169"/>
        <v>0</v>
      </c>
      <c r="K437" s="1">
        <f t="shared" si="169"/>
        <v>0</v>
      </c>
      <c r="L437" s="1">
        <f t="shared" si="169"/>
        <v>0</v>
      </c>
      <c r="M437" s="1">
        <f t="shared" si="169"/>
        <v>0</v>
      </c>
      <c r="N437" s="1">
        <f t="shared" si="169"/>
        <v>0</v>
      </c>
      <c r="O437" s="1">
        <f t="shared" si="169"/>
        <v>0</v>
      </c>
    </row>
    <row r="438" spans="1:15" ht="15.75" x14ac:dyDescent="0.2">
      <c r="A438" s="135"/>
      <c r="B438" s="116"/>
      <c r="C438" s="51" t="s">
        <v>11</v>
      </c>
      <c r="D438" s="1">
        <f t="shared" si="167"/>
        <v>0</v>
      </c>
      <c r="E438" s="1">
        <f t="shared" ref="E438:O438" si="170">E444+E450</f>
        <v>0</v>
      </c>
      <c r="F438" s="1">
        <f t="shared" si="170"/>
        <v>0</v>
      </c>
      <c r="G438" s="1">
        <f t="shared" si="170"/>
        <v>0</v>
      </c>
      <c r="H438" s="1">
        <f t="shared" si="170"/>
        <v>0</v>
      </c>
      <c r="I438" s="1">
        <f t="shared" si="170"/>
        <v>0</v>
      </c>
      <c r="J438" s="1">
        <f t="shared" si="170"/>
        <v>0</v>
      </c>
      <c r="K438" s="1">
        <f t="shared" si="170"/>
        <v>0</v>
      </c>
      <c r="L438" s="1">
        <f t="shared" si="170"/>
        <v>0</v>
      </c>
      <c r="M438" s="1">
        <f t="shared" si="170"/>
        <v>0</v>
      </c>
      <c r="N438" s="1">
        <f t="shared" si="170"/>
        <v>0</v>
      </c>
      <c r="O438" s="1">
        <f t="shared" si="170"/>
        <v>0</v>
      </c>
    </row>
    <row r="439" spans="1:15" ht="31.5" customHeight="1" x14ac:dyDescent="0.2">
      <c r="A439" s="135"/>
      <c r="B439" s="116"/>
      <c r="C439" s="51" t="s">
        <v>66</v>
      </c>
      <c r="D439" s="1">
        <f t="shared" si="167"/>
        <v>160244.5</v>
      </c>
      <c r="E439" s="1">
        <f>E445+E451</f>
        <v>13860</v>
      </c>
      <c r="F439" s="1">
        <f t="shared" ref="F439:O439" si="171">F445+F451</f>
        <v>15421.9</v>
      </c>
      <c r="G439" s="1">
        <f t="shared" si="171"/>
        <v>19594</v>
      </c>
      <c r="H439" s="1">
        <f t="shared" si="171"/>
        <v>13152.1</v>
      </c>
      <c r="I439" s="1">
        <f t="shared" si="171"/>
        <v>23011</v>
      </c>
      <c r="J439" s="1">
        <f>J445+J451</f>
        <v>13868</v>
      </c>
      <c r="K439" s="1">
        <f t="shared" si="171"/>
        <v>10686.5</v>
      </c>
      <c r="L439" s="1">
        <f t="shared" si="171"/>
        <v>13125.5</v>
      </c>
      <c r="M439" s="1">
        <f t="shared" si="171"/>
        <v>13125.5</v>
      </c>
      <c r="N439" s="1">
        <f t="shared" si="171"/>
        <v>12200</v>
      </c>
      <c r="O439" s="1">
        <f t="shared" si="171"/>
        <v>12200</v>
      </c>
    </row>
    <row r="440" spans="1:15" ht="33" customHeight="1" x14ac:dyDescent="0.2">
      <c r="A440" s="135"/>
      <c r="B440" s="116"/>
      <c r="C440" s="93" t="s">
        <v>80</v>
      </c>
      <c r="D440" s="1">
        <f t="shared" si="167"/>
        <v>1971.3999999999999</v>
      </c>
      <c r="E440" s="80">
        <f>E446</f>
        <v>752.3</v>
      </c>
      <c r="F440" s="80">
        <f t="shared" ref="F440:O440" si="172">F446</f>
        <v>0</v>
      </c>
      <c r="G440" s="80">
        <f t="shared" si="172"/>
        <v>1219.0999999999999</v>
      </c>
      <c r="H440" s="80">
        <f t="shared" si="172"/>
        <v>0</v>
      </c>
      <c r="I440" s="80">
        <f t="shared" si="172"/>
        <v>0</v>
      </c>
      <c r="J440" s="80">
        <f t="shared" si="172"/>
        <v>0</v>
      </c>
      <c r="K440" s="80">
        <f t="shared" si="172"/>
        <v>0</v>
      </c>
      <c r="L440" s="80">
        <f t="shared" si="172"/>
        <v>0</v>
      </c>
      <c r="M440" s="80">
        <f t="shared" si="172"/>
        <v>0</v>
      </c>
      <c r="N440" s="80">
        <f t="shared" si="172"/>
        <v>0</v>
      </c>
      <c r="O440" s="80">
        <f t="shared" si="172"/>
        <v>0</v>
      </c>
    </row>
    <row r="441" spans="1:15" ht="17.25" customHeight="1" x14ac:dyDescent="0.2">
      <c r="A441" s="136"/>
      <c r="B441" s="116"/>
      <c r="C441" s="51" t="s">
        <v>13</v>
      </c>
      <c r="D441" s="1">
        <f t="shared" si="167"/>
        <v>0</v>
      </c>
      <c r="E441" s="1">
        <f t="shared" ref="E441:O441" si="173">E447+E452</f>
        <v>0</v>
      </c>
      <c r="F441" s="1">
        <f t="shared" si="173"/>
        <v>0</v>
      </c>
      <c r="G441" s="1">
        <f t="shared" si="173"/>
        <v>0</v>
      </c>
      <c r="H441" s="1">
        <f t="shared" si="173"/>
        <v>0</v>
      </c>
      <c r="I441" s="1">
        <f t="shared" si="173"/>
        <v>0</v>
      </c>
      <c r="J441" s="1">
        <f t="shared" si="173"/>
        <v>0</v>
      </c>
      <c r="K441" s="1">
        <f t="shared" si="173"/>
        <v>0</v>
      </c>
      <c r="L441" s="1">
        <f t="shared" si="173"/>
        <v>0</v>
      </c>
      <c r="M441" s="1">
        <f t="shared" si="173"/>
        <v>0</v>
      </c>
      <c r="N441" s="1">
        <f t="shared" si="173"/>
        <v>0</v>
      </c>
      <c r="O441" s="1">
        <f t="shared" si="173"/>
        <v>0</v>
      </c>
    </row>
    <row r="442" spans="1:15" ht="17.25" customHeight="1" x14ac:dyDescent="0.2">
      <c r="A442" s="155" t="s">
        <v>134</v>
      </c>
      <c r="B442" s="111" t="s">
        <v>138</v>
      </c>
      <c r="C442" s="51" t="s">
        <v>7</v>
      </c>
      <c r="D442" s="1">
        <f t="shared" si="167"/>
        <v>32612.1</v>
      </c>
      <c r="E442" s="1">
        <f t="shared" ref="E442:O442" si="174">E443+E444+E445+E447</f>
        <v>6610.3</v>
      </c>
      <c r="F442" s="1">
        <f t="shared" si="174"/>
        <v>5421.9</v>
      </c>
      <c r="G442" s="1">
        <f t="shared" si="174"/>
        <v>1966.9</v>
      </c>
      <c r="H442" s="1">
        <f t="shared" si="174"/>
        <v>945.9</v>
      </c>
      <c r="I442" s="1">
        <f t="shared" si="174"/>
        <v>11181</v>
      </c>
      <c r="J442" s="1">
        <f t="shared" si="174"/>
        <v>2488.6000000000004</v>
      </c>
      <c r="K442" s="1">
        <f t="shared" si="174"/>
        <v>2146.5</v>
      </c>
      <c r="L442" s="1">
        <f t="shared" si="174"/>
        <v>925.5</v>
      </c>
      <c r="M442" s="1">
        <f t="shared" si="174"/>
        <v>925.5</v>
      </c>
      <c r="N442" s="1">
        <f t="shared" si="174"/>
        <v>0</v>
      </c>
      <c r="O442" s="1">
        <f t="shared" si="174"/>
        <v>0</v>
      </c>
    </row>
    <row r="443" spans="1:15" ht="15.75" x14ac:dyDescent="0.2">
      <c r="A443" s="155"/>
      <c r="B443" s="111"/>
      <c r="C443" s="51" t="s">
        <v>10</v>
      </c>
      <c r="D443" s="1">
        <f t="shared" si="167"/>
        <v>0</v>
      </c>
      <c r="E443" s="1">
        <v>0</v>
      </c>
      <c r="F443" s="1">
        <v>0</v>
      </c>
      <c r="G443" s="1">
        <v>0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0</v>
      </c>
    </row>
    <row r="444" spans="1:15" ht="15.75" x14ac:dyDescent="0.2">
      <c r="A444" s="155"/>
      <c r="B444" s="111"/>
      <c r="C444" s="51" t="s">
        <v>11</v>
      </c>
      <c r="D444" s="1">
        <f t="shared" si="167"/>
        <v>0</v>
      </c>
      <c r="E444" s="1">
        <v>0</v>
      </c>
      <c r="F444" s="1">
        <v>0</v>
      </c>
      <c r="G444" s="1">
        <v>0</v>
      </c>
      <c r="H444" s="1"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  <c r="N444" s="1">
        <v>0</v>
      </c>
      <c r="O444" s="1">
        <v>0</v>
      </c>
    </row>
    <row r="445" spans="1:15" ht="31.5" x14ac:dyDescent="0.2">
      <c r="A445" s="155"/>
      <c r="B445" s="111"/>
      <c r="C445" s="51" t="s">
        <v>66</v>
      </c>
      <c r="D445" s="1">
        <f t="shared" si="167"/>
        <v>32612.1</v>
      </c>
      <c r="E445" s="1">
        <v>6610.3</v>
      </c>
      <c r="F445" s="1">
        <v>5421.9</v>
      </c>
      <c r="G445" s="1">
        <v>1966.9</v>
      </c>
      <c r="H445" s="1">
        <v>945.9</v>
      </c>
      <c r="I445" s="1">
        <v>11181</v>
      </c>
      <c r="J445" s="1">
        <f>1513.4+227.7+600+147.5</f>
        <v>2488.6000000000004</v>
      </c>
      <c r="K445" s="1">
        <f>1059.4+633.1+454</f>
        <v>2146.5</v>
      </c>
      <c r="L445" s="1">
        <v>925.5</v>
      </c>
      <c r="M445" s="1">
        <v>925.5</v>
      </c>
      <c r="N445" s="1">
        <v>0</v>
      </c>
      <c r="O445" s="1">
        <v>0</v>
      </c>
    </row>
    <row r="446" spans="1:15" ht="31.5" x14ac:dyDescent="0.2">
      <c r="A446" s="155"/>
      <c r="B446" s="111"/>
      <c r="C446" s="93" t="s">
        <v>80</v>
      </c>
      <c r="D446" s="80">
        <f t="shared" si="167"/>
        <v>1971.3999999999999</v>
      </c>
      <c r="E446" s="80">
        <v>752.3</v>
      </c>
      <c r="F446" s="80">
        <v>0</v>
      </c>
      <c r="G446" s="80">
        <v>1219.0999999999999</v>
      </c>
      <c r="H446" s="80">
        <v>0</v>
      </c>
      <c r="I446" s="80">
        <v>0</v>
      </c>
      <c r="J446" s="80">
        <v>0</v>
      </c>
      <c r="K446" s="80">
        <v>0</v>
      </c>
      <c r="L446" s="80">
        <v>0</v>
      </c>
      <c r="M446" s="80">
        <v>0</v>
      </c>
      <c r="N446" s="80">
        <v>0</v>
      </c>
      <c r="O446" s="80">
        <v>0</v>
      </c>
    </row>
    <row r="447" spans="1:15" ht="19.5" customHeight="1" x14ac:dyDescent="0.2">
      <c r="A447" s="155"/>
      <c r="B447" s="111"/>
      <c r="C447" s="51" t="s">
        <v>13</v>
      </c>
      <c r="D447" s="1">
        <f t="shared" si="167"/>
        <v>0</v>
      </c>
      <c r="E447" s="1">
        <v>0</v>
      </c>
      <c r="F447" s="1">
        <v>0</v>
      </c>
      <c r="G447" s="1">
        <v>0</v>
      </c>
      <c r="H447" s="1"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  <c r="N447" s="1">
        <v>0</v>
      </c>
      <c r="O447" s="1">
        <v>0</v>
      </c>
    </row>
    <row r="448" spans="1:15" ht="15.75" x14ac:dyDescent="0.2">
      <c r="A448" s="155" t="s">
        <v>84</v>
      </c>
      <c r="B448" s="111" t="s">
        <v>59</v>
      </c>
      <c r="C448" s="51" t="s">
        <v>7</v>
      </c>
      <c r="D448" s="1">
        <f t="shared" si="167"/>
        <v>127632.4</v>
      </c>
      <c r="E448" s="1">
        <f t="shared" ref="E448:O448" si="175">E449+E450+E451+E452</f>
        <v>7249.7</v>
      </c>
      <c r="F448" s="1">
        <f t="shared" si="175"/>
        <v>10000</v>
      </c>
      <c r="G448" s="1">
        <f t="shared" si="175"/>
        <v>17627.099999999999</v>
      </c>
      <c r="H448" s="1">
        <f t="shared" si="175"/>
        <v>12206.2</v>
      </c>
      <c r="I448" s="1">
        <f t="shared" si="175"/>
        <v>11830</v>
      </c>
      <c r="J448" s="1">
        <f t="shared" si="175"/>
        <v>11379.4</v>
      </c>
      <c r="K448" s="1">
        <f t="shared" si="175"/>
        <v>8540</v>
      </c>
      <c r="L448" s="1">
        <f t="shared" si="175"/>
        <v>12200</v>
      </c>
      <c r="M448" s="1">
        <f t="shared" si="175"/>
        <v>12200</v>
      </c>
      <c r="N448" s="1">
        <f t="shared" si="175"/>
        <v>12200</v>
      </c>
      <c r="O448" s="1">
        <f t="shared" si="175"/>
        <v>12200</v>
      </c>
    </row>
    <row r="449" spans="1:23" ht="15.75" x14ac:dyDescent="0.2">
      <c r="A449" s="155"/>
      <c r="B449" s="111"/>
      <c r="C449" s="51" t="s">
        <v>10</v>
      </c>
      <c r="D449" s="1">
        <f t="shared" si="167"/>
        <v>0</v>
      </c>
      <c r="E449" s="1">
        <v>0</v>
      </c>
      <c r="F449" s="1">
        <v>0</v>
      </c>
      <c r="G449" s="1">
        <v>0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>
        <v>0</v>
      </c>
      <c r="O449" s="1">
        <v>0</v>
      </c>
    </row>
    <row r="450" spans="1:23" ht="15.75" x14ac:dyDescent="0.2">
      <c r="A450" s="155"/>
      <c r="B450" s="111"/>
      <c r="C450" s="51" t="s">
        <v>11</v>
      </c>
      <c r="D450" s="1">
        <f t="shared" si="167"/>
        <v>0</v>
      </c>
      <c r="E450" s="1">
        <v>0</v>
      </c>
      <c r="F450" s="1">
        <v>0</v>
      </c>
      <c r="G450" s="1">
        <v>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">
        <v>0</v>
      </c>
    </row>
    <row r="451" spans="1:23" ht="15.75" x14ac:dyDescent="0.2">
      <c r="A451" s="155"/>
      <c r="B451" s="111"/>
      <c r="C451" s="51" t="s">
        <v>12</v>
      </c>
      <c r="D451" s="1">
        <f t="shared" si="167"/>
        <v>127632.4</v>
      </c>
      <c r="E451" s="1">
        <v>7249.7</v>
      </c>
      <c r="F451" s="1">
        <v>10000</v>
      </c>
      <c r="G451" s="1">
        <v>17627.099999999999</v>
      </c>
      <c r="H451" s="1">
        <v>12206.2</v>
      </c>
      <c r="I451" s="1">
        <v>11830</v>
      </c>
      <c r="J451" s="1">
        <f>11444.4-65</f>
        <v>11379.4</v>
      </c>
      <c r="K451" s="1">
        <v>8540</v>
      </c>
      <c r="L451" s="1">
        <v>12200</v>
      </c>
      <c r="M451" s="1">
        <v>12200</v>
      </c>
      <c r="N451" s="1">
        <v>12200</v>
      </c>
      <c r="O451" s="1">
        <v>12200</v>
      </c>
    </row>
    <row r="452" spans="1:23" ht="26.25" customHeight="1" x14ac:dyDescent="0.2">
      <c r="A452" s="155"/>
      <c r="B452" s="111"/>
      <c r="C452" s="86" t="s">
        <v>13</v>
      </c>
      <c r="D452" s="1">
        <f t="shared" si="167"/>
        <v>0</v>
      </c>
      <c r="E452" s="1">
        <v>0</v>
      </c>
      <c r="F452" s="1">
        <v>0</v>
      </c>
      <c r="G452" s="1">
        <v>0</v>
      </c>
      <c r="H452" s="1"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  <c r="N452" s="1">
        <v>0</v>
      </c>
      <c r="O452" s="1">
        <v>0</v>
      </c>
    </row>
    <row r="453" spans="1:23" ht="15.75" x14ac:dyDescent="0.2">
      <c r="A453" s="105" t="s">
        <v>356</v>
      </c>
      <c r="B453" s="116" t="s">
        <v>363</v>
      </c>
      <c r="C453" s="51" t="s">
        <v>7</v>
      </c>
      <c r="D453" s="1">
        <f t="shared" si="167"/>
        <v>708.6</v>
      </c>
      <c r="E453" s="1">
        <f t="shared" ref="E453:O453" si="176">E456+E454+E455+E457</f>
        <v>0</v>
      </c>
      <c r="F453" s="1">
        <f t="shared" si="176"/>
        <v>0</v>
      </c>
      <c r="G453" s="1">
        <f t="shared" si="176"/>
        <v>0</v>
      </c>
      <c r="H453" s="1">
        <f t="shared" si="176"/>
        <v>0</v>
      </c>
      <c r="I453" s="1">
        <f t="shared" si="176"/>
        <v>0</v>
      </c>
      <c r="J453" s="1">
        <f t="shared" si="176"/>
        <v>708.6</v>
      </c>
      <c r="K453" s="1">
        <f t="shared" si="176"/>
        <v>0</v>
      </c>
      <c r="L453" s="1">
        <f t="shared" si="176"/>
        <v>0</v>
      </c>
      <c r="M453" s="1">
        <f t="shared" si="176"/>
        <v>0</v>
      </c>
      <c r="N453" s="1">
        <f t="shared" si="176"/>
        <v>0</v>
      </c>
      <c r="O453" s="1">
        <f t="shared" si="176"/>
        <v>0</v>
      </c>
      <c r="W453" s="159"/>
    </row>
    <row r="454" spans="1:23" ht="15.75" x14ac:dyDescent="0.2">
      <c r="A454" s="135"/>
      <c r="B454" s="116"/>
      <c r="C454" s="51" t="s">
        <v>10</v>
      </c>
      <c r="D454" s="1">
        <f t="shared" si="167"/>
        <v>0</v>
      </c>
      <c r="E454" s="1">
        <f>E459</f>
        <v>0</v>
      </c>
      <c r="F454" s="1">
        <f t="shared" ref="F454:O454" si="177">F459</f>
        <v>0</v>
      </c>
      <c r="G454" s="1">
        <f t="shared" si="177"/>
        <v>0</v>
      </c>
      <c r="H454" s="1">
        <f t="shared" si="177"/>
        <v>0</v>
      </c>
      <c r="I454" s="1">
        <f t="shared" si="177"/>
        <v>0</v>
      </c>
      <c r="J454" s="1">
        <f t="shared" si="177"/>
        <v>0</v>
      </c>
      <c r="K454" s="1">
        <f t="shared" si="177"/>
        <v>0</v>
      </c>
      <c r="L454" s="1">
        <f t="shared" si="177"/>
        <v>0</v>
      </c>
      <c r="M454" s="1">
        <f t="shared" si="177"/>
        <v>0</v>
      </c>
      <c r="N454" s="1">
        <f t="shared" si="177"/>
        <v>0</v>
      </c>
      <c r="O454" s="1">
        <f t="shared" si="177"/>
        <v>0</v>
      </c>
      <c r="W454" s="159"/>
    </row>
    <row r="455" spans="1:23" ht="15.75" x14ac:dyDescent="0.2">
      <c r="A455" s="135"/>
      <c r="B455" s="116"/>
      <c r="C455" s="51" t="s">
        <v>11</v>
      </c>
      <c r="D455" s="1">
        <f t="shared" si="167"/>
        <v>708.6</v>
      </c>
      <c r="E455" s="1">
        <f>E460</f>
        <v>0</v>
      </c>
      <c r="F455" s="1">
        <f t="shared" ref="F455:O455" si="178">F460</f>
        <v>0</v>
      </c>
      <c r="G455" s="1">
        <f t="shared" si="178"/>
        <v>0</v>
      </c>
      <c r="H455" s="1">
        <f t="shared" si="178"/>
        <v>0</v>
      </c>
      <c r="I455" s="1">
        <f t="shared" si="178"/>
        <v>0</v>
      </c>
      <c r="J455" s="1">
        <f t="shared" si="178"/>
        <v>708.6</v>
      </c>
      <c r="K455" s="1">
        <f t="shared" si="178"/>
        <v>0</v>
      </c>
      <c r="L455" s="1">
        <f t="shared" si="178"/>
        <v>0</v>
      </c>
      <c r="M455" s="1">
        <f t="shared" si="178"/>
        <v>0</v>
      </c>
      <c r="N455" s="1">
        <f t="shared" si="178"/>
        <v>0</v>
      </c>
      <c r="O455" s="1">
        <f t="shared" si="178"/>
        <v>0</v>
      </c>
      <c r="W455" s="159"/>
    </row>
    <row r="456" spans="1:23" ht="31.5" customHeight="1" x14ac:dyDescent="0.2">
      <c r="A456" s="135"/>
      <c r="B456" s="116"/>
      <c r="C456" s="51" t="s">
        <v>66</v>
      </c>
      <c r="D456" s="1">
        <f t="shared" si="167"/>
        <v>0</v>
      </c>
      <c r="E456" s="1">
        <f>E461</f>
        <v>0</v>
      </c>
      <c r="F456" s="1">
        <f t="shared" ref="F456:O456" si="179">F461</f>
        <v>0</v>
      </c>
      <c r="G456" s="1">
        <f t="shared" si="179"/>
        <v>0</v>
      </c>
      <c r="H456" s="1">
        <f t="shared" si="179"/>
        <v>0</v>
      </c>
      <c r="I456" s="1">
        <f t="shared" si="179"/>
        <v>0</v>
      </c>
      <c r="J456" s="1">
        <f t="shared" si="179"/>
        <v>0</v>
      </c>
      <c r="K456" s="1">
        <f t="shared" si="179"/>
        <v>0</v>
      </c>
      <c r="L456" s="1">
        <f t="shared" si="179"/>
        <v>0</v>
      </c>
      <c r="M456" s="1">
        <f t="shared" si="179"/>
        <v>0</v>
      </c>
      <c r="N456" s="1">
        <f t="shared" si="179"/>
        <v>0</v>
      </c>
      <c r="O456" s="1">
        <f t="shared" si="179"/>
        <v>0</v>
      </c>
      <c r="W456" s="159"/>
    </row>
    <row r="457" spans="1:23" ht="17.25" customHeight="1" x14ac:dyDescent="0.2">
      <c r="A457" s="136"/>
      <c r="B457" s="116"/>
      <c r="C457" s="51" t="s">
        <v>13</v>
      </c>
      <c r="D457" s="1">
        <f t="shared" si="167"/>
        <v>0</v>
      </c>
      <c r="E457" s="1">
        <f>E462</f>
        <v>0</v>
      </c>
      <c r="F457" s="1">
        <f t="shared" ref="F457:O457" si="180">F462</f>
        <v>0</v>
      </c>
      <c r="G457" s="1">
        <f t="shared" si="180"/>
        <v>0</v>
      </c>
      <c r="H457" s="1">
        <f t="shared" si="180"/>
        <v>0</v>
      </c>
      <c r="I457" s="1">
        <f t="shared" si="180"/>
        <v>0</v>
      </c>
      <c r="J457" s="1">
        <f t="shared" si="180"/>
        <v>0</v>
      </c>
      <c r="K457" s="1">
        <f t="shared" si="180"/>
        <v>0</v>
      </c>
      <c r="L457" s="1">
        <f t="shared" si="180"/>
        <v>0</v>
      </c>
      <c r="M457" s="1">
        <f t="shared" si="180"/>
        <v>0</v>
      </c>
      <c r="N457" s="1">
        <f t="shared" si="180"/>
        <v>0</v>
      </c>
      <c r="O457" s="1">
        <f t="shared" si="180"/>
        <v>0</v>
      </c>
      <c r="W457" s="159"/>
    </row>
    <row r="458" spans="1:23" ht="15.75" x14ac:dyDescent="0.2">
      <c r="A458" s="155" t="s">
        <v>357</v>
      </c>
      <c r="B458" s="111" t="s">
        <v>364</v>
      </c>
      <c r="C458" s="51" t="s">
        <v>7</v>
      </c>
      <c r="D458" s="1">
        <f t="shared" si="167"/>
        <v>708.6</v>
      </c>
      <c r="E458" s="1">
        <f t="shared" ref="E458:O458" si="181">E459+E460+E461+E462</f>
        <v>0</v>
      </c>
      <c r="F458" s="1">
        <f t="shared" si="181"/>
        <v>0</v>
      </c>
      <c r="G458" s="1">
        <f t="shared" si="181"/>
        <v>0</v>
      </c>
      <c r="H458" s="1">
        <f t="shared" si="181"/>
        <v>0</v>
      </c>
      <c r="I458" s="1">
        <f t="shared" si="181"/>
        <v>0</v>
      </c>
      <c r="J458" s="1">
        <f t="shared" si="181"/>
        <v>708.6</v>
      </c>
      <c r="K458" s="1">
        <f t="shared" si="181"/>
        <v>0</v>
      </c>
      <c r="L458" s="1">
        <f t="shared" si="181"/>
        <v>0</v>
      </c>
      <c r="M458" s="1">
        <f t="shared" si="181"/>
        <v>0</v>
      </c>
      <c r="N458" s="1">
        <f t="shared" si="181"/>
        <v>0</v>
      </c>
      <c r="O458" s="1">
        <f t="shared" si="181"/>
        <v>0</v>
      </c>
      <c r="W458" s="159"/>
    </row>
    <row r="459" spans="1:23" ht="15.75" x14ac:dyDescent="0.2">
      <c r="A459" s="155"/>
      <c r="B459" s="111"/>
      <c r="C459" s="51" t="s">
        <v>10</v>
      </c>
      <c r="D459" s="1">
        <f t="shared" si="167"/>
        <v>0</v>
      </c>
      <c r="E459" s="1">
        <v>0</v>
      </c>
      <c r="F459" s="1">
        <v>0</v>
      </c>
      <c r="G459" s="1">
        <v>0</v>
      </c>
      <c r="H459" s="1">
        <v>0</v>
      </c>
      <c r="I459" s="1">
        <v>0</v>
      </c>
      <c r="J459" s="1">
        <v>0</v>
      </c>
      <c r="K459" s="1">
        <v>0</v>
      </c>
      <c r="L459" s="1">
        <v>0</v>
      </c>
      <c r="M459" s="1">
        <v>0</v>
      </c>
      <c r="N459" s="1">
        <v>0</v>
      </c>
      <c r="O459" s="1">
        <v>0</v>
      </c>
      <c r="W459" s="159"/>
    </row>
    <row r="460" spans="1:23" ht="15.75" x14ac:dyDescent="0.2">
      <c r="A460" s="155"/>
      <c r="B460" s="111"/>
      <c r="C460" s="51" t="s">
        <v>11</v>
      </c>
      <c r="D460" s="1">
        <f t="shared" si="167"/>
        <v>708.6</v>
      </c>
      <c r="E460" s="1">
        <v>0</v>
      </c>
      <c r="F460" s="1">
        <v>0</v>
      </c>
      <c r="G460" s="1">
        <v>0</v>
      </c>
      <c r="H460" s="1">
        <v>0</v>
      </c>
      <c r="I460" s="1">
        <v>0</v>
      </c>
      <c r="J460" s="1">
        <v>708.6</v>
      </c>
      <c r="K460" s="1">
        <v>0</v>
      </c>
      <c r="L460" s="1">
        <v>0</v>
      </c>
      <c r="M460" s="1">
        <v>0</v>
      </c>
      <c r="N460" s="1">
        <v>0</v>
      </c>
      <c r="O460" s="1">
        <v>0</v>
      </c>
      <c r="W460" s="159"/>
    </row>
    <row r="461" spans="1:23" ht="23.25" customHeight="1" x14ac:dyDescent="0.2">
      <c r="A461" s="155"/>
      <c r="B461" s="111"/>
      <c r="C461" s="51" t="s">
        <v>12</v>
      </c>
      <c r="D461" s="1">
        <f t="shared" si="167"/>
        <v>0</v>
      </c>
      <c r="E461" s="1">
        <v>0</v>
      </c>
      <c r="F461" s="1">
        <v>0</v>
      </c>
      <c r="G461" s="1">
        <v>0</v>
      </c>
      <c r="H461" s="1"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1">
        <v>0</v>
      </c>
      <c r="W461" s="159"/>
    </row>
    <row r="462" spans="1:23" ht="24.75" customHeight="1" x14ac:dyDescent="0.2">
      <c r="A462" s="155"/>
      <c r="B462" s="111"/>
      <c r="C462" s="86" t="s">
        <v>13</v>
      </c>
      <c r="D462" s="1">
        <f t="shared" si="167"/>
        <v>0</v>
      </c>
      <c r="E462" s="1">
        <v>0</v>
      </c>
      <c r="F462" s="1">
        <v>0</v>
      </c>
      <c r="G462" s="1">
        <v>0</v>
      </c>
      <c r="H462" s="1"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  <c r="N462" s="1">
        <v>0</v>
      </c>
      <c r="O462" s="1">
        <v>0</v>
      </c>
      <c r="W462" s="159"/>
    </row>
    <row r="463" spans="1:23" ht="15.75" customHeight="1" x14ac:dyDescent="0.2">
      <c r="A463" s="118" t="s">
        <v>31</v>
      </c>
      <c r="B463" s="147" t="s">
        <v>331</v>
      </c>
      <c r="C463" s="87" t="s">
        <v>7</v>
      </c>
      <c r="D463" s="2">
        <f t="shared" si="167"/>
        <v>3597132.2</v>
      </c>
      <c r="E463" s="2">
        <f>E464+E465+E466+E468</f>
        <v>228156.69999999998</v>
      </c>
      <c r="F463" s="2">
        <f>F464+F465+F466+F468</f>
        <v>279787.8</v>
      </c>
      <c r="G463" s="2">
        <f t="shared" ref="G463:O463" si="182">SUM(G464:G468)</f>
        <v>257795.10000000003</v>
      </c>
      <c r="H463" s="2">
        <f t="shared" si="182"/>
        <v>267713.5</v>
      </c>
      <c r="I463" s="2">
        <f t="shared" si="182"/>
        <v>352068.4</v>
      </c>
      <c r="J463" s="2">
        <f t="shared" si="182"/>
        <v>478026.3</v>
      </c>
      <c r="K463" s="2">
        <f t="shared" si="182"/>
        <v>495006.2</v>
      </c>
      <c r="L463" s="2">
        <f t="shared" si="182"/>
        <v>180601.60000000001</v>
      </c>
      <c r="M463" s="2">
        <f t="shared" si="182"/>
        <v>180601.60000000001</v>
      </c>
      <c r="N463" s="2">
        <f t="shared" si="182"/>
        <v>430379.9</v>
      </c>
      <c r="O463" s="2">
        <f t="shared" si="182"/>
        <v>446995.1</v>
      </c>
      <c r="P463" s="60"/>
      <c r="Q463" s="64"/>
    </row>
    <row r="464" spans="1:23" ht="15.75" x14ac:dyDescent="0.2">
      <c r="A464" s="118"/>
      <c r="B464" s="147"/>
      <c r="C464" s="86" t="s">
        <v>10</v>
      </c>
      <c r="D464" s="1">
        <f t="shared" si="167"/>
        <v>0</v>
      </c>
      <c r="E464" s="1">
        <f>E481+E491+E501+E516+E526+E532</f>
        <v>0</v>
      </c>
      <c r="F464" s="1">
        <f t="shared" ref="F464:O464" si="183">F481+F491+F501+F516+F526+F532</f>
        <v>0</v>
      </c>
      <c r="G464" s="1">
        <f t="shared" si="183"/>
        <v>0</v>
      </c>
      <c r="H464" s="1">
        <f t="shared" si="183"/>
        <v>0</v>
      </c>
      <c r="I464" s="1">
        <f>I481+I491+I501+I516+I526+I532</f>
        <v>0</v>
      </c>
      <c r="J464" s="1">
        <f t="shared" si="183"/>
        <v>0</v>
      </c>
      <c r="K464" s="1">
        <f t="shared" si="183"/>
        <v>0</v>
      </c>
      <c r="L464" s="1">
        <f t="shared" si="183"/>
        <v>0</v>
      </c>
      <c r="M464" s="1">
        <f t="shared" si="183"/>
        <v>0</v>
      </c>
      <c r="N464" s="1">
        <f t="shared" si="183"/>
        <v>0</v>
      </c>
      <c r="O464" s="1">
        <f t="shared" si="183"/>
        <v>0</v>
      </c>
      <c r="P464" s="65"/>
      <c r="Q464" s="65"/>
    </row>
    <row r="465" spans="1:17" ht="15.75" x14ac:dyDescent="0.2">
      <c r="A465" s="118"/>
      <c r="B465" s="147"/>
      <c r="C465" s="86" t="s">
        <v>11</v>
      </c>
      <c r="D465" s="1">
        <f t="shared" si="167"/>
        <v>659376</v>
      </c>
      <c r="E465" s="1">
        <f t="shared" ref="E465:H466" si="184">E471+E554</f>
        <v>0</v>
      </c>
      <c r="F465" s="1">
        <f t="shared" si="184"/>
        <v>0</v>
      </c>
      <c r="G465" s="1">
        <f t="shared" si="184"/>
        <v>0</v>
      </c>
      <c r="H465" s="1">
        <f t="shared" si="184"/>
        <v>0</v>
      </c>
      <c r="I465" s="1">
        <f>I471+I554+I564</f>
        <v>159753.70000000001</v>
      </c>
      <c r="J465" s="1">
        <f>J471+J554+J564</f>
        <v>282920.3</v>
      </c>
      <c r="K465" s="1">
        <f t="shared" ref="K465:O466" si="185">K471+K554</f>
        <v>216702</v>
      </c>
      <c r="L465" s="1">
        <f t="shared" si="185"/>
        <v>0</v>
      </c>
      <c r="M465" s="1">
        <f t="shared" si="185"/>
        <v>0</v>
      </c>
      <c r="N465" s="1">
        <f t="shared" si="185"/>
        <v>0</v>
      </c>
      <c r="O465" s="1">
        <f t="shared" si="185"/>
        <v>0</v>
      </c>
    </row>
    <row r="466" spans="1:17" ht="31.5" customHeight="1" x14ac:dyDescent="0.2">
      <c r="A466" s="118"/>
      <c r="B466" s="147"/>
      <c r="C466" s="86" t="s">
        <v>66</v>
      </c>
      <c r="D466" s="1">
        <f t="shared" si="167"/>
        <v>2937756.2</v>
      </c>
      <c r="E466" s="1">
        <f t="shared" si="184"/>
        <v>228156.69999999998</v>
      </c>
      <c r="F466" s="1">
        <f t="shared" si="184"/>
        <v>279787.8</v>
      </c>
      <c r="G466" s="1">
        <f t="shared" si="184"/>
        <v>257795.10000000003</v>
      </c>
      <c r="H466" s="1">
        <f t="shared" si="184"/>
        <v>267713.5</v>
      </c>
      <c r="I466" s="1">
        <f>I472+I555+I565</f>
        <v>192314.7</v>
      </c>
      <c r="J466" s="1">
        <f>J472+J555+J565</f>
        <v>195106</v>
      </c>
      <c r="K466" s="1">
        <f t="shared" si="185"/>
        <v>278304.2</v>
      </c>
      <c r="L466" s="1">
        <f t="shared" si="185"/>
        <v>180601.60000000001</v>
      </c>
      <c r="M466" s="1">
        <f t="shared" si="185"/>
        <v>180601.60000000001</v>
      </c>
      <c r="N466" s="1">
        <f t="shared" si="185"/>
        <v>430379.9</v>
      </c>
      <c r="O466" s="1">
        <f t="shared" si="185"/>
        <v>446995.1</v>
      </c>
    </row>
    <row r="467" spans="1:17" ht="31.5" x14ac:dyDescent="0.2">
      <c r="A467" s="118"/>
      <c r="B467" s="147"/>
      <c r="C467" s="93" t="s">
        <v>80</v>
      </c>
      <c r="D467" s="80">
        <f t="shared" si="167"/>
        <v>59050</v>
      </c>
      <c r="E467" s="80">
        <f>E473</f>
        <v>30550</v>
      </c>
      <c r="F467" s="80">
        <f>F535</f>
        <v>28500</v>
      </c>
      <c r="G467" s="80">
        <f>G535</f>
        <v>0</v>
      </c>
      <c r="H467" s="80">
        <f>H535</f>
        <v>0</v>
      </c>
      <c r="I467" s="80">
        <f>I535</f>
        <v>0</v>
      </c>
      <c r="J467" s="1">
        <f t="shared" ref="J467:O467" si="186">J484+J494+J504+J519+J529+J535</f>
        <v>0</v>
      </c>
      <c r="K467" s="1">
        <f t="shared" si="186"/>
        <v>0</v>
      </c>
      <c r="L467" s="1">
        <f t="shared" si="186"/>
        <v>0</v>
      </c>
      <c r="M467" s="1">
        <f t="shared" si="186"/>
        <v>0</v>
      </c>
      <c r="N467" s="1">
        <f t="shared" si="186"/>
        <v>0</v>
      </c>
      <c r="O467" s="1">
        <f t="shared" si="186"/>
        <v>0</v>
      </c>
    </row>
    <row r="468" spans="1:17" ht="19.5" customHeight="1" x14ac:dyDescent="0.2">
      <c r="A468" s="118"/>
      <c r="B468" s="147"/>
      <c r="C468" s="86" t="s">
        <v>13</v>
      </c>
      <c r="D468" s="1">
        <f t="shared" si="167"/>
        <v>0</v>
      </c>
      <c r="E468" s="1">
        <f>E484+E494+E504+E519+E530+E536</f>
        <v>0</v>
      </c>
      <c r="F468" s="1">
        <f>F484+F494+F504+F519+F530+F536</f>
        <v>0</v>
      </c>
      <c r="G468" s="1">
        <f>G484+G494+G504+G519+G530+G536</f>
        <v>0</v>
      </c>
      <c r="H468" s="1">
        <v>0</v>
      </c>
      <c r="I468" s="1">
        <f t="shared" ref="I468:O468" si="187">I484+I494+I504+I519+I530+I536</f>
        <v>0</v>
      </c>
      <c r="J468" s="1">
        <f t="shared" si="187"/>
        <v>0</v>
      </c>
      <c r="K468" s="1">
        <f t="shared" si="187"/>
        <v>0</v>
      </c>
      <c r="L468" s="1">
        <f t="shared" si="187"/>
        <v>0</v>
      </c>
      <c r="M468" s="1">
        <f t="shared" si="187"/>
        <v>0</v>
      </c>
      <c r="N468" s="1">
        <f t="shared" si="187"/>
        <v>0</v>
      </c>
      <c r="O468" s="1">
        <f t="shared" si="187"/>
        <v>0</v>
      </c>
    </row>
    <row r="469" spans="1:17" ht="15.75" x14ac:dyDescent="0.2">
      <c r="A469" s="116" t="s">
        <v>34</v>
      </c>
      <c r="B469" s="116" t="s">
        <v>123</v>
      </c>
      <c r="C469" s="86" t="s">
        <v>7</v>
      </c>
      <c r="D469" s="1">
        <f t="shared" si="167"/>
        <v>3085981</v>
      </c>
      <c r="E469" s="1">
        <f>E470+E471+E472+E474</f>
        <v>228156.69999999998</v>
      </c>
      <c r="F469" s="1">
        <f t="shared" ref="F469:O469" si="188">F470+F471+F472+F474</f>
        <v>279787.8</v>
      </c>
      <c r="G469" s="1">
        <f t="shared" si="188"/>
        <v>257795.10000000003</v>
      </c>
      <c r="H469" s="1">
        <f t="shared" si="188"/>
        <v>267713.5</v>
      </c>
      <c r="I469" s="1">
        <f t="shared" si="188"/>
        <v>299568.40000000002</v>
      </c>
      <c r="J469" s="1">
        <f>J470+J471+J472+J474</f>
        <v>249909.09999999998</v>
      </c>
      <c r="K469" s="1">
        <f t="shared" si="188"/>
        <v>264472.2</v>
      </c>
      <c r="L469" s="1">
        <f t="shared" si="188"/>
        <v>180601.60000000001</v>
      </c>
      <c r="M469" s="1">
        <f t="shared" si="188"/>
        <v>180601.60000000001</v>
      </c>
      <c r="N469" s="1">
        <f t="shared" si="188"/>
        <v>430379.9</v>
      </c>
      <c r="O469" s="1">
        <f t="shared" si="188"/>
        <v>446995.1</v>
      </c>
      <c r="P469" s="60"/>
      <c r="Q469" s="64"/>
    </row>
    <row r="470" spans="1:17" ht="18" customHeight="1" x14ac:dyDescent="0.2">
      <c r="A470" s="121"/>
      <c r="B470" s="148"/>
      <c r="C470" s="86" t="s">
        <v>10</v>
      </c>
      <c r="D470" s="1">
        <f t="shared" si="167"/>
        <v>0</v>
      </c>
      <c r="E470" s="1">
        <f t="shared" ref="E470:O470" si="189">E481+E491+E501+E516+E526+E532</f>
        <v>0</v>
      </c>
      <c r="F470" s="1">
        <f t="shared" si="189"/>
        <v>0</v>
      </c>
      <c r="G470" s="1">
        <f t="shared" si="189"/>
        <v>0</v>
      </c>
      <c r="H470" s="1">
        <f t="shared" si="189"/>
        <v>0</v>
      </c>
      <c r="I470" s="1">
        <f t="shared" si="189"/>
        <v>0</v>
      </c>
      <c r="J470" s="1">
        <f t="shared" si="189"/>
        <v>0</v>
      </c>
      <c r="K470" s="1">
        <f t="shared" si="189"/>
        <v>0</v>
      </c>
      <c r="L470" s="1">
        <f t="shared" si="189"/>
        <v>0</v>
      </c>
      <c r="M470" s="1">
        <f t="shared" si="189"/>
        <v>0</v>
      </c>
      <c r="N470" s="1">
        <f t="shared" si="189"/>
        <v>0</v>
      </c>
      <c r="O470" s="1">
        <f t="shared" si="189"/>
        <v>0</v>
      </c>
    </row>
    <row r="471" spans="1:17" ht="16.5" customHeight="1" x14ac:dyDescent="0.2">
      <c r="A471" s="121"/>
      <c r="B471" s="148"/>
      <c r="C471" s="86" t="s">
        <v>11</v>
      </c>
      <c r="D471" s="1">
        <f t="shared" si="167"/>
        <v>178807.9</v>
      </c>
      <c r="E471" s="1">
        <f>E482+E492+E502+E517+E527+E533+E487+E497+E507+E512+E522+E539+E554</f>
        <v>0</v>
      </c>
      <c r="F471" s="1">
        <f>F482+F492+F502+F517+F527+F533+F487+F497+F507+F512+F522+F539+F554</f>
        <v>0</v>
      </c>
      <c r="G471" s="1">
        <f>G482+G492+G502+G517+G527+G533+G487+G497+G507+G512+G522+G539+G554</f>
        <v>0</v>
      </c>
      <c r="H471" s="1">
        <f>H482+H492+H502+H517+H527+H533+H487+H497+H507+H512+H522+H539+H554</f>
        <v>0</v>
      </c>
      <c r="I471" s="1">
        <f t="shared" ref="I471:O471" si="190">I482+I492+I502+I517+I527+I533+I487+I497+I507+I512+I522+I539</f>
        <v>109753.7</v>
      </c>
      <c r="J471" s="1">
        <f t="shared" si="190"/>
        <v>69054.2</v>
      </c>
      <c r="K471" s="1">
        <f t="shared" si="190"/>
        <v>0</v>
      </c>
      <c r="L471" s="1">
        <f t="shared" si="190"/>
        <v>0</v>
      </c>
      <c r="M471" s="1">
        <f t="shared" si="190"/>
        <v>0</v>
      </c>
      <c r="N471" s="1">
        <f t="shared" si="190"/>
        <v>0</v>
      </c>
      <c r="O471" s="1">
        <f t="shared" si="190"/>
        <v>0</v>
      </c>
    </row>
    <row r="472" spans="1:17" ht="31.5" x14ac:dyDescent="0.2">
      <c r="A472" s="121"/>
      <c r="B472" s="148"/>
      <c r="C472" s="86" t="s">
        <v>66</v>
      </c>
      <c r="D472" s="1">
        <f t="shared" si="167"/>
        <v>2907173.1</v>
      </c>
      <c r="E472" s="1">
        <f>E478+E483+E493+E498+E503+E513+E518+E528+E534+E540++E523+E555+E545</f>
        <v>228156.69999999998</v>
      </c>
      <c r="F472" s="1">
        <f>F478+F483+F493+F498+F503+F513+F518+F528+F534+F540++F523+F555+F545</f>
        <v>279787.8</v>
      </c>
      <c r="G472" s="1">
        <f>G478+G483+G493+G498+G503+G513+G518+G528+G534+G540++G523+G555+G545</f>
        <v>257795.10000000003</v>
      </c>
      <c r="H472" s="1">
        <f>H478+H483+H493+H498+H503+H513+H518+H528+H534+H540++H523+H555+H545</f>
        <v>267713.5</v>
      </c>
      <c r="I472" s="1">
        <f>I478+I483+I493+I498+I503+I513+I518+I528+I534+I540++I523+I545</f>
        <v>189814.7</v>
      </c>
      <c r="J472" s="1">
        <f>J478+J483+J493+J498+J503+J513+J518+J528+J534+J540++J523+J545</f>
        <v>180854.9</v>
      </c>
      <c r="K472" s="1">
        <f>K478+K483+K493+K498+K503+K513+K518+K528+K534+K540++K523+K545+K550</f>
        <v>264472.2</v>
      </c>
      <c r="L472" s="1">
        <f>L478+L483+L493+L498+L503+L513+L518+L528+L534+L540++L523+L555+L545</f>
        <v>180601.60000000001</v>
      </c>
      <c r="M472" s="1">
        <f>M478+M483+M493+M498+M503+M513+M518+M528+M534+M540++M523+M555+M545</f>
        <v>180601.60000000001</v>
      </c>
      <c r="N472" s="1">
        <f>N478+N483+N493+N498+N503+N513+N518+N528+N534+N540++N523+N555+N545</f>
        <v>430379.9</v>
      </c>
      <c r="O472" s="1">
        <f>O478+O483+O493+O498+O503+O513+O518+O528+O534+O540++O523+O555+O545</f>
        <v>446995.1</v>
      </c>
    </row>
    <row r="473" spans="1:17" ht="31.5" x14ac:dyDescent="0.2">
      <c r="A473" s="121"/>
      <c r="B473" s="148"/>
      <c r="C473" s="93" t="s">
        <v>80</v>
      </c>
      <c r="D473" s="80">
        <f t="shared" si="167"/>
        <v>59050</v>
      </c>
      <c r="E473" s="80">
        <f>E535+E529</f>
        <v>30550</v>
      </c>
      <c r="F473" s="80">
        <f>F535+F529</f>
        <v>28500</v>
      </c>
      <c r="G473" s="80">
        <f>G535+G529</f>
        <v>0</v>
      </c>
      <c r="H473" s="80">
        <f>H535+H529</f>
        <v>0</v>
      </c>
      <c r="I473" s="80">
        <f>I535+I529</f>
        <v>0</v>
      </c>
      <c r="J473" s="1">
        <f t="shared" ref="J473:O473" si="191">J484+J494+J504+J519+J529+J535</f>
        <v>0</v>
      </c>
      <c r="K473" s="1">
        <f t="shared" si="191"/>
        <v>0</v>
      </c>
      <c r="L473" s="1">
        <f t="shared" si="191"/>
        <v>0</v>
      </c>
      <c r="M473" s="1">
        <f t="shared" si="191"/>
        <v>0</v>
      </c>
      <c r="N473" s="1">
        <f t="shared" si="191"/>
        <v>0</v>
      </c>
      <c r="O473" s="1">
        <f t="shared" si="191"/>
        <v>0</v>
      </c>
    </row>
    <row r="474" spans="1:17" ht="17.25" customHeight="1" x14ac:dyDescent="0.2">
      <c r="A474" s="121"/>
      <c r="B474" s="148"/>
      <c r="C474" s="86" t="s">
        <v>13</v>
      </c>
      <c r="D474" s="1">
        <f t="shared" si="167"/>
        <v>0</v>
      </c>
      <c r="E474" s="1">
        <f>E494+E504+E519+E530+E536</f>
        <v>0</v>
      </c>
      <c r="F474" s="1">
        <f>F494+F504+F519+F530+F536</f>
        <v>0</v>
      </c>
      <c r="G474" s="1">
        <f>G494+G504+G519+G530+G536</f>
        <v>0</v>
      </c>
      <c r="H474" s="1">
        <f>H494+H504+H519+H530+H536</f>
        <v>0</v>
      </c>
      <c r="I474" s="1">
        <f>I494+I504+I519+I530+I536</f>
        <v>0</v>
      </c>
      <c r="J474" s="1">
        <v>0</v>
      </c>
      <c r="K474" s="1">
        <v>0</v>
      </c>
      <c r="L474" s="1">
        <v>0</v>
      </c>
      <c r="M474" s="1">
        <v>0</v>
      </c>
      <c r="N474" s="1">
        <v>0</v>
      </c>
      <c r="O474" s="1">
        <v>0</v>
      </c>
    </row>
    <row r="475" spans="1:17" ht="15.75" x14ac:dyDescent="0.2">
      <c r="A475" s="116" t="s">
        <v>124</v>
      </c>
      <c r="B475" s="111" t="s">
        <v>153</v>
      </c>
      <c r="C475" s="86" t="s">
        <v>7</v>
      </c>
      <c r="D475" s="1">
        <f>SUM(D476:D479)</f>
        <v>42071.3</v>
      </c>
      <c r="E475" s="1">
        <f t="shared" ref="E475:J475" si="192">SUM(E476:E479)</f>
        <v>42071.3</v>
      </c>
      <c r="F475" s="1">
        <f t="shared" si="192"/>
        <v>0</v>
      </c>
      <c r="G475" s="1">
        <f t="shared" si="192"/>
        <v>0</v>
      </c>
      <c r="H475" s="1">
        <f t="shared" si="192"/>
        <v>0</v>
      </c>
      <c r="I475" s="1">
        <f t="shared" si="192"/>
        <v>0</v>
      </c>
      <c r="J475" s="1">
        <f t="shared" si="192"/>
        <v>0</v>
      </c>
      <c r="K475" s="1">
        <v>0</v>
      </c>
      <c r="L475" s="1">
        <f>SUM(L476:L479)</f>
        <v>0</v>
      </c>
      <c r="M475" s="1">
        <f>SUM(M476:M479)</f>
        <v>0</v>
      </c>
      <c r="N475" s="1">
        <f>SUM(N476:N479)</f>
        <v>0</v>
      </c>
      <c r="O475" s="1">
        <v>0</v>
      </c>
    </row>
    <row r="476" spans="1:17" ht="18.75" customHeight="1" x14ac:dyDescent="0.2">
      <c r="A476" s="121"/>
      <c r="B476" s="111"/>
      <c r="C476" s="86" t="s">
        <v>10</v>
      </c>
      <c r="D476" s="1">
        <v>0</v>
      </c>
      <c r="E476" s="1">
        <v>0</v>
      </c>
      <c r="F476" s="1">
        <v>0</v>
      </c>
      <c r="G476" s="1">
        <v>0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>
        <v>0</v>
      </c>
      <c r="O476" s="1">
        <v>0</v>
      </c>
    </row>
    <row r="477" spans="1:17" ht="17.25" customHeight="1" x14ac:dyDescent="0.2">
      <c r="A477" s="121"/>
      <c r="B477" s="111"/>
      <c r="C477" s="86" t="s">
        <v>11</v>
      </c>
      <c r="D477" s="3">
        <v>0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0</v>
      </c>
      <c r="L477" s="3">
        <v>0</v>
      </c>
      <c r="M477" s="3">
        <v>0</v>
      </c>
      <c r="N477" s="3">
        <v>0</v>
      </c>
      <c r="O477" s="3">
        <v>0</v>
      </c>
    </row>
    <row r="478" spans="1:17" ht="17.25" customHeight="1" x14ac:dyDescent="0.2">
      <c r="A478" s="121"/>
      <c r="B478" s="111"/>
      <c r="C478" s="86" t="s">
        <v>12</v>
      </c>
      <c r="D478" s="1">
        <f>SUM(E478:J478)</f>
        <v>42071.3</v>
      </c>
      <c r="E478" s="1">
        <v>42071.3</v>
      </c>
      <c r="F478" s="1">
        <v>0</v>
      </c>
      <c r="G478" s="1">
        <v>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</row>
    <row r="479" spans="1:17" ht="25.5" customHeight="1" x14ac:dyDescent="0.2">
      <c r="A479" s="121"/>
      <c r="B479" s="111"/>
      <c r="C479" s="86" t="s">
        <v>13</v>
      </c>
      <c r="D479" s="1">
        <f>E479+F479+G479+H479+I479+J479</f>
        <v>0</v>
      </c>
      <c r="E479" s="1">
        <v>0</v>
      </c>
      <c r="F479" s="1">
        <v>0</v>
      </c>
      <c r="G479" s="1">
        <v>0</v>
      </c>
      <c r="H479" s="1">
        <v>0</v>
      </c>
      <c r="I479" s="1">
        <v>0</v>
      </c>
      <c r="J479" s="1">
        <v>0</v>
      </c>
      <c r="K479" s="1">
        <v>0</v>
      </c>
      <c r="L479" s="1">
        <v>0</v>
      </c>
      <c r="M479" s="1">
        <v>0</v>
      </c>
      <c r="N479" s="1">
        <v>0</v>
      </c>
      <c r="O479" s="1">
        <v>0</v>
      </c>
    </row>
    <row r="480" spans="1:17" ht="15.75" customHeight="1" x14ac:dyDescent="0.2">
      <c r="A480" s="116" t="s">
        <v>125</v>
      </c>
      <c r="B480" s="111" t="s">
        <v>136</v>
      </c>
      <c r="C480" s="86" t="s">
        <v>7</v>
      </c>
      <c r="D480" s="1">
        <f>E480+F480+G480+H480+I480+J480+K480+L480+M480+N480+O480</f>
        <v>429483.89999999997</v>
      </c>
      <c r="E480" s="1">
        <f t="shared" ref="E480:O480" si="193">SUM(E481:E484)</f>
        <v>0</v>
      </c>
      <c r="F480" s="1">
        <f t="shared" si="193"/>
        <v>52211</v>
      </c>
      <c r="G480" s="1">
        <f t="shared" si="193"/>
        <v>40056.800000000003</v>
      </c>
      <c r="H480" s="1">
        <f t="shared" si="193"/>
        <v>54812.9</v>
      </c>
      <c r="I480" s="1">
        <f t="shared" si="193"/>
        <v>33448.6</v>
      </c>
      <c r="J480" s="1">
        <f t="shared" si="193"/>
        <v>10688.6</v>
      </c>
      <c r="K480" s="1">
        <f t="shared" si="193"/>
        <v>33518.800000000003</v>
      </c>
      <c r="L480" s="1">
        <f t="shared" si="193"/>
        <v>20498.8</v>
      </c>
      <c r="M480" s="1">
        <f t="shared" si="193"/>
        <v>20498.8</v>
      </c>
      <c r="N480" s="1">
        <f t="shared" si="193"/>
        <v>80269.399999999994</v>
      </c>
      <c r="O480" s="1">
        <f t="shared" si="193"/>
        <v>83480.2</v>
      </c>
    </row>
    <row r="481" spans="1:15" ht="15.75" customHeight="1" x14ac:dyDescent="0.2">
      <c r="A481" s="121"/>
      <c r="B481" s="111"/>
      <c r="C481" s="86" t="s">
        <v>10</v>
      </c>
      <c r="D481" s="1">
        <f t="shared" ref="D481:D554" si="194">E481+F481+G481+H481+I481+J481+K481+L481+M481+N481+O481</f>
        <v>0</v>
      </c>
      <c r="E481" s="1">
        <v>0</v>
      </c>
      <c r="F481" s="1">
        <v>0</v>
      </c>
      <c r="G481" s="1">
        <v>0</v>
      </c>
      <c r="H481" s="1"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  <c r="N481" s="1">
        <v>0</v>
      </c>
      <c r="O481" s="1">
        <v>0</v>
      </c>
    </row>
    <row r="482" spans="1:15" ht="15.75" customHeight="1" x14ac:dyDescent="0.2">
      <c r="A482" s="121"/>
      <c r="B482" s="111"/>
      <c r="C482" s="86" t="s">
        <v>11</v>
      </c>
      <c r="D482" s="1">
        <f t="shared" si="194"/>
        <v>0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0</v>
      </c>
      <c r="M482" s="3">
        <v>0</v>
      </c>
      <c r="N482" s="3">
        <v>0</v>
      </c>
      <c r="O482" s="3">
        <v>0</v>
      </c>
    </row>
    <row r="483" spans="1:15" ht="15.75" customHeight="1" x14ac:dyDescent="0.2">
      <c r="A483" s="121"/>
      <c r="B483" s="111"/>
      <c r="C483" s="86" t="s">
        <v>12</v>
      </c>
      <c r="D483" s="1">
        <f t="shared" si="194"/>
        <v>429483.89999999997</v>
      </c>
      <c r="E483" s="1">
        <v>0</v>
      </c>
      <c r="F483" s="1">
        <v>52211</v>
      </c>
      <c r="G483" s="1">
        <v>40056.800000000003</v>
      </c>
      <c r="H483" s="1">
        <v>54812.9</v>
      </c>
      <c r="I483" s="1">
        <f>33108.6+340</f>
        <v>33448.6</v>
      </c>
      <c r="J483" s="1">
        <f>10688.6-0.1+0.1</f>
        <v>10688.6</v>
      </c>
      <c r="K483" s="1">
        <v>33518.800000000003</v>
      </c>
      <c r="L483" s="1">
        <v>20498.8</v>
      </c>
      <c r="M483" s="1">
        <v>20498.8</v>
      </c>
      <c r="N483" s="1">
        <v>80269.399999999994</v>
      </c>
      <c r="O483" s="1">
        <v>83480.2</v>
      </c>
    </row>
    <row r="484" spans="1:15" ht="25.5" customHeight="1" x14ac:dyDescent="0.2">
      <c r="A484" s="121"/>
      <c r="B484" s="111"/>
      <c r="C484" s="86" t="s">
        <v>13</v>
      </c>
      <c r="D484" s="1">
        <f t="shared" si="194"/>
        <v>0</v>
      </c>
      <c r="E484" s="1">
        <v>0</v>
      </c>
      <c r="F484" s="1">
        <v>0</v>
      </c>
      <c r="G484" s="1">
        <v>0</v>
      </c>
      <c r="H484" s="1">
        <v>0</v>
      </c>
      <c r="I484" s="1">
        <v>0</v>
      </c>
      <c r="J484" s="1">
        <v>0</v>
      </c>
      <c r="K484" s="1">
        <v>0</v>
      </c>
      <c r="L484" s="1">
        <v>0</v>
      </c>
      <c r="M484" s="1">
        <v>0</v>
      </c>
      <c r="N484" s="1">
        <v>0</v>
      </c>
      <c r="O484" s="1">
        <v>0</v>
      </c>
    </row>
    <row r="485" spans="1:15" ht="24" customHeight="1" x14ac:dyDescent="0.2">
      <c r="A485" s="116" t="s">
        <v>126</v>
      </c>
      <c r="B485" s="111" t="s">
        <v>266</v>
      </c>
      <c r="C485" s="86" t="s">
        <v>7</v>
      </c>
      <c r="D485" s="1">
        <f t="shared" si="194"/>
        <v>54854.5</v>
      </c>
      <c r="E485" s="1">
        <f t="shared" ref="E485:O485" si="195">SUM(E486:E489)</f>
        <v>0</v>
      </c>
      <c r="F485" s="1">
        <f t="shared" si="195"/>
        <v>0</v>
      </c>
      <c r="G485" s="1">
        <f t="shared" si="195"/>
        <v>0</v>
      </c>
      <c r="H485" s="1">
        <f t="shared" si="195"/>
        <v>0</v>
      </c>
      <c r="I485" s="1">
        <f t="shared" si="195"/>
        <v>26485.599999999999</v>
      </c>
      <c r="J485" s="1">
        <f t="shared" si="195"/>
        <v>28368.9</v>
      </c>
      <c r="K485" s="1">
        <f t="shared" si="195"/>
        <v>0</v>
      </c>
      <c r="L485" s="1">
        <f t="shared" si="195"/>
        <v>0</v>
      </c>
      <c r="M485" s="1">
        <f t="shared" si="195"/>
        <v>0</v>
      </c>
      <c r="N485" s="1">
        <f t="shared" si="195"/>
        <v>0</v>
      </c>
      <c r="O485" s="1">
        <f t="shared" si="195"/>
        <v>0</v>
      </c>
    </row>
    <row r="486" spans="1:15" ht="24" customHeight="1" x14ac:dyDescent="0.2">
      <c r="A486" s="121"/>
      <c r="B486" s="111"/>
      <c r="C486" s="86" t="s">
        <v>10</v>
      </c>
      <c r="D486" s="1">
        <f t="shared" si="194"/>
        <v>0</v>
      </c>
      <c r="E486" s="1">
        <v>0</v>
      </c>
      <c r="F486" s="1">
        <v>0</v>
      </c>
      <c r="G486" s="1">
        <v>0</v>
      </c>
      <c r="H486" s="1"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  <c r="N486" s="1">
        <v>0</v>
      </c>
      <c r="O486" s="1">
        <v>0</v>
      </c>
    </row>
    <row r="487" spans="1:15" ht="24" customHeight="1" x14ac:dyDescent="0.2">
      <c r="A487" s="121"/>
      <c r="B487" s="111"/>
      <c r="C487" s="86" t="s">
        <v>11</v>
      </c>
      <c r="D487" s="1">
        <f t="shared" si="194"/>
        <v>54854.5</v>
      </c>
      <c r="E487" s="3">
        <v>0</v>
      </c>
      <c r="F487" s="3">
        <v>0</v>
      </c>
      <c r="G487" s="3">
        <v>0</v>
      </c>
      <c r="H487" s="3">
        <v>0</v>
      </c>
      <c r="I487" s="3">
        <v>26485.599999999999</v>
      </c>
      <c r="J487" s="3">
        <f>39057.5-10688.6</f>
        <v>28368.9</v>
      </c>
      <c r="K487" s="3">
        <v>0</v>
      </c>
      <c r="L487" s="3">
        <v>0</v>
      </c>
      <c r="M487" s="3">
        <v>0</v>
      </c>
      <c r="N487" s="3">
        <v>0</v>
      </c>
      <c r="O487" s="3">
        <v>0</v>
      </c>
    </row>
    <row r="488" spans="1:15" ht="24" customHeight="1" x14ac:dyDescent="0.2">
      <c r="A488" s="121"/>
      <c r="B488" s="111"/>
      <c r="C488" s="86" t="s">
        <v>12</v>
      </c>
      <c r="D488" s="1">
        <f t="shared" si="194"/>
        <v>0</v>
      </c>
      <c r="E488" s="1">
        <v>0</v>
      </c>
      <c r="F488" s="1">
        <v>0</v>
      </c>
      <c r="G488" s="1">
        <v>0</v>
      </c>
      <c r="H488" s="1"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  <c r="N488" s="1">
        <v>0</v>
      </c>
      <c r="O488" s="1">
        <v>0</v>
      </c>
    </row>
    <row r="489" spans="1:15" ht="24" customHeight="1" x14ac:dyDescent="0.2">
      <c r="A489" s="121"/>
      <c r="B489" s="111"/>
      <c r="C489" s="86" t="s">
        <v>13</v>
      </c>
      <c r="D489" s="1">
        <f t="shared" si="194"/>
        <v>0</v>
      </c>
      <c r="E489" s="1">
        <v>0</v>
      </c>
      <c r="F489" s="1">
        <v>0</v>
      </c>
      <c r="G489" s="1">
        <v>0</v>
      </c>
      <c r="H489" s="1">
        <v>0</v>
      </c>
      <c r="I489" s="1">
        <v>0</v>
      </c>
      <c r="J489" s="1">
        <v>0</v>
      </c>
      <c r="K489" s="1">
        <v>0</v>
      </c>
      <c r="L489" s="1">
        <v>0</v>
      </c>
      <c r="M489" s="1">
        <v>0</v>
      </c>
      <c r="N489" s="1">
        <v>0</v>
      </c>
      <c r="O489" s="1">
        <v>0</v>
      </c>
    </row>
    <row r="490" spans="1:15" ht="15.75" customHeight="1" x14ac:dyDescent="0.25">
      <c r="A490" s="116" t="s">
        <v>127</v>
      </c>
      <c r="B490" s="111" t="s">
        <v>44</v>
      </c>
      <c r="C490" s="97" t="s">
        <v>7</v>
      </c>
      <c r="D490" s="1">
        <f t="shared" si="194"/>
        <v>823876.2</v>
      </c>
      <c r="E490" s="3">
        <f t="shared" ref="E490:O490" si="196">E491+E492+E493+E494</f>
        <v>47997.7</v>
      </c>
      <c r="F490" s="3">
        <f t="shared" si="196"/>
        <v>54818</v>
      </c>
      <c r="G490" s="3">
        <f>G491+G492+G493+G494</f>
        <v>75015.600000000006</v>
      </c>
      <c r="H490" s="3">
        <f t="shared" si="196"/>
        <v>70853</v>
      </c>
      <c r="I490" s="3">
        <f t="shared" si="196"/>
        <v>74592.900000000009</v>
      </c>
      <c r="J490" s="3">
        <f t="shared" si="196"/>
        <v>77207.3</v>
      </c>
      <c r="K490" s="3">
        <f t="shared" si="196"/>
        <v>83504.3</v>
      </c>
      <c r="L490" s="3">
        <f t="shared" si="196"/>
        <v>80801.2</v>
      </c>
      <c r="M490" s="3">
        <f t="shared" si="196"/>
        <v>80801.2</v>
      </c>
      <c r="N490" s="3">
        <f t="shared" si="196"/>
        <v>87394.6</v>
      </c>
      <c r="O490" s="3">
        <f t="shared" si="196"/>
        <v>90890.4</v>
      </c>
    </row>
    <row r="491" spans="1:15" ht="15.75" customHeight="1" x14ac:dyDescent="0.2">
      <c r="A491" s="121"/>
      <c r="B491" s="148"/>
      <c r="C491" s="86" t="s">
        <v>10</v>
      </c>
      <c r="D491" s="1">
        <f t="shared" si="194"/>
        <v>0</v>
      </c>
      <c r="E491" s="3">
        <v>0</v>
      </c>
      <c r="F491" s="3">
        <v>0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v>0</v>
      </c>
      <c r="M491" s="3">
        <v>0</v>
      </c>
      <c r="N491" s="3">
        <v>0</v>
      </c>
      <c r="O491" s="3">
        <v>0</v>
      </c>
    </row>
    <row r="492" spans="1:15" ht="15.75" customHeight="1" x14ac:dyDescent="0.2">
      <c r="A492" s="121"/>
      <c r="B492" s="148"/>
      <c r="C492" s="86" t="s">
        <v>11</v>
      </c>
      <c r="D492" s="1">
        <f t="shared" si="194"/>
        <v>0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v>0</v>
      </c>
      <c r="M492" s="3">
        <v>0</v>
      </c>
      <c r="N492" s="3">
        <v>0</v>
      </c>
      <c r="O492" s="3">
        <v>0</v>
      </c>
    </row>
    <row r="493" spans="1:15" ht="15.75" customHeight="1" x14ac:dyDescent="0.2">
      <c r="A493" s="121"/>
      <c r="B493" s="148"/>
      <c r="C493" s="86" t="s">
        <v>12</v>
      </c>
      <c r="D493" s="1">
        <f t="shared" si="194"/>
        <v>823876.2</v>
      </c>
      <c r="E493" s="3">
        <v>47997.7</v>
      </c>
      <c r="F493" s="3">
        <v>54818</v>
      </c>
      <c r="G493" s="3">
        <v>75015.600000000006</v>
      </c>
      <c r="H493" s="3">
        <v>70853</v>
      </c>
      <c r="I493" s="3">
        <f>74919.3-326.4</f>
        <v>74592.900000000009</v>
      </c>
      <c r="J493" s="3">
        <f>78197.5-990.2</f>
        <v>77207.3</v>
      </c>
      <c r="K493" s="3">
        <v>83504.3</v>
      </c>
      <c r="L493" s="3">
        <v>80801.2</v>
      </c>
      <c r="M493" s="3">
        <v>80801.2</v>
      </c>
      <c r="N493" s="3">
        <v>87394.6</v>
      </c>
      <c r="O493" s="3">
        <v>90890.4</v>
      </c>
    </row>
    <row r="494" spans="1:15" ht="15.75" customHeight="1" x14ac:dyDescent="0.2">
      <c r="A494" s="121"/>
      <c r="B494" s="148"/>
      <c r="C494" s="86" t="s">
        <v>13</v>
      </c>
      <c r="D494" s="1">
        <f t="shared" si="194"/>
        <v>0</v>
      </c>
      <c r="E494" s="3">
        <v>0</v>
      </c>
      <c r="F494" s="3">
        <v>0</v>
      </c>
      <c r="G494" s="3">
        <v>0</v>
      </c>
      <c r="H494" s="3">
        <v>0</v>
      </c>
      <c r="I494" s="3">
        <v>0</v>
      </c>
      <c r="J494" s="3">
        <v>0</v>
      </c>
      <c r="K494" s="3">
        <v>0</v>
      </c>
      <c r="L494" s="3">
        <v>0</v>
      </c>
      <c r="M494" s="3">
        <v>0</v>
      </c>
      <c r="N494" s="3">
        <v>0</v>
      </c>
      <c r="O494" s="3">
        <v>0</v>
      </c>
    </row>
    <row r="495" spans="1:15" ht="17.25" customHeight="1" x14ac:dyDescent="0.25">
      <c r="A495" s="105" t="s">
        <v>128</v>
      </c>
      <c r="B495" s="116" t="s">
        <v>154</v>
      </c>
      <c r="C495" s="97" t="s">
        <v>7</v>
      </c>
      <c r="D495" s="1">
        <f t="shared" si="194"/>
        <v>25746.6</v>
      </c>
      <c r="E495" s="3">
        <f t="shared" ref="E495:K495" si="197">E496+E497+E498+E499</f>
        <v>25746.6</v>
      </c>
      <c r="F495" s="3">
        <f t="shared" si="197"/>
        <v>0</v>
      </c>
      <c r="G495" s="3">
        <f t="shared" si="197"/>
        <v>0</v>
      </c>
      <c r="H495" s="3">
        <f t="shared" si="197"/>
        <v>0</v>
      </c>
      <c r="I495" s="3">
        <f t="shared" si="197"/>
        <v>0</v>
      </c>
      <c r="J495" s="3">
        <f t="shared" si="197"/>
        <v>0</v>
      </c>
      <c r="K495" s="3">
        <f t="shared" si="197"/>
        <v>0</v>
      </c>
      <c r="L495" s="3">
        <f>L496+L497+L498+L499</f>
        <v>0</v>
      </c>
      <c r="M495" s="3">
        <f>M496+M497+M498+M499</f>
        <v>0</v>
      </c>
      <c r="N495" s="3">
        <f>N496+N497+N498+N499</f>
        <v>0</v>
      </c>
      <c r="O495" s="3">
        <f>O496+O497+O498+O499</f>
        <v>0</v>
      </c>
    </row>
    <row r="496" spans="1:15" ht="17.25" customHeight="1" x14ac:dyDescent="0.2">
      <c r="A496" s="135"/>
      <c r="B496" s="148"/>
      <c r="C496" s="86" t="s">
        <v>10</v>
      </c>
      <c r="D496" s="1">
        <f t="shared" si="194"/>
        <v>0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0</v>
      </c>
      <c r="M496" s="3">
        <v>0</v>
      </c>
      <c r="N496" s="3">
        <v>0</v>
      </c>
      <c r="O496" s="3">
        <v>0</v>
      </c>
    </row>
    <row r="497" spans="1:23" ht="18" customHeight="1" x14ac:dyDescent="0.2">
      <c r="A497" s="135"/>
      <c r="B497" s="148"/>
      <c r="C497" s="86" t="s">
        <v>11</v>
      </c>
      <c r="D497" s="1">
        <f t="shared" si="194"/>
        <v>0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0</v>
      </c>
      <c r="M497" s="3">
        <v>0</v>
      </c>
      <c r="N497" s="3">
        <v>0</v>
      </c>
      <c r="O497" s="3">
        <v>0</v>
      </c>
    </row>
    <row r="498" spans="1:23" ht="15.75" customHeight="1" x14ac:dyDescent="0.2">
      <c r="A498" s="135"/>
      <c r="B498" s="148"/>
      <c r="C498" s="86" t="s">
        <v>12</v>
      </c>
      <c r="D498" s="1">
        <f t="shared" si="194"/>
        <v>25746.6</v>
      </c>
      <c r="E498" s="3">
        <v>25746.6</v>
      </c>
      <c r="F498" s="3">
        <v>0</v>
      </c>
      <c r="G498" s="3">
        <v>0</v>
      </c>
      <c r="H498" s="3">
        <v>0</v>
      </c>
      <c r="I498" s="3">
        <v>0</v>
      </c>
      <c r="J498" s="3">
        <v>0</v>
      </c>
      <c r="K498" s="3">
        <v>0</v>
      </c>
      <c r="L498" s="3">
        <v>0</v>
      </c>
      <c r="M498" s="3">
        <v>0</v>
      </c>
      <c r="N498" s="3">
        <v>0</v>
      </c>
      <c r="O498" s="3">
        <v>0</v>
      </c>
    </row>
    <row r="499" spans="1:23" ht="33.75" customHeight="1" x14ac:dyDescent="0.2">
      <c r="A499" s="136"/>
      <c r="B499" s="148"/>
      <c r="C499" s="86" t="s">
        <v>13</v>
      </c>
      <c r="D499" s="1">
        <f t="shared" si="194"/>
        <v>0</v>
      </c>
      <c r="E499" s="3">
        <v>0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v>0</v>
      </c>
      <c r="M499" s="3">
        <v>0</v>
      </c>
      <c r="N499" s="3">
        <v>0</v>
      </c>
      <c r="O499" s="3">
        <v>0</v>
      </c>
    </row>
    <row r="500" spans="1:23" ht="15.75" x14ac:dyDescent="0.2">
      <c r="A500" s="116" t="s">
        <v>129</v>
      </c>
      <c r="B500" s="111" t="s">
        <v>137</v>
      </c>
      <c r="C500" s="95" t="s">
        <v>7</v>
      </c>
      <c r="D500" s="1">
        <f>E500+F500+G500+H500+I500+J500+K500+L500+M500+N500+O500</f>
        <v>382382.8</v>
      </c>
      <c r="E500" s="3">
        <f t="shared" ref="E500:J500" si="198">SUM(E501:E504)</f>
        <v>0</v>
      </c>
      <c r="F500" s="3">
        <f t="shared" si="198"/>
        <v>36667.5</v>
      </c>
      <c r="G500" s="3">
        <f t="shared" si="198"/>
        <v>33267.5</v>
      </c>
      <c r="H500" s="3">
        <f t="shared" si="198"/>
        <v>35169.599999999999</v>
      </c>
      <c r="I500" s="3">
        <f t="shared" si="198"/>
        <v>22060.600000000002</v>
      </c>
      <c r="J500" s="3">
        <f t="shared" si="198"/>
        <v>19768.5</v>
      </c>
      <c r="K500" s="3">
        <f>SUM(K501:K504)</f>
        <v>29083</v>
      </c>
      <c r="L500" s="3">
        <f>SUM(L501:L504)</f>
        <v>17281.099999999999</v>
      </c>
      <c r="M500" s="3">
        <f>SUM(M501:M504)</f>
        <v>17281.099999999999</v>
      </c>
      <c r="N500" s="3">
        <f>SUM(N501:N504)</f>
        <v>84217.600000000006</v>
      </c>
      <c r="O500" s="3">
        <f>SUM(O501:O504)</f>
        <v>87586.3</v>
      </c>
    </row>
    <row r="501" spans="1:23" ht="15.75" customHeight="1" x14ac:dyDescent="0.2">
      <c r="A501" s="121"/>
      <c r="B501" s="146"/>
      <c r="C501" s="86" t="s">
        <v>10</v>
      </c>
      <c r="D501" s="1">
        <f t="shared" si="194"/>
        <v>0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v>0</v>
      </c>
      <c r="M501" s="3">
        <v>0</v>
      </c>
      <c r="N501" s="3">
        <v>0</v>
      </c>
      <c r="O501" s="3">
        <v>0</v>
      </c>
    </row>
    <row r="502" spans="1:23" ht="15.75" customHeight="1" x14ac:dyDescent="0.2">
      <c r="A502" s="121"/>
      <c r="B502" s="146"/>
      <c r="C502" s="86" t="s">
        <v>11</v>
      </c>
      <c r="D502" s="1">
        <f t="shared" si="194"/>
        <v>0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0</v>
      </c>
      <c r="M502" s="3">
        <v>0</v>
      </c>
      <c r="N502" s="3">
        <v>0</v>
      </c>
      <c r="O502" s="3">
        <v>0</v>
      </c>
    </row>
    <row r="503" spans="1:23" ht="15.75" customHeight="1" x14ac:dyDescent="0.2">
      <c r="A503" s="121"/>
      <c r="B503" s="146"/>
      <c r="C503" s="86" t="s">
        <v>12</v>
      </c>
      <c r="D503" s="1">
        <f t="shared" si="194"/>
        <v>382382.8</v>
      </c>
      <c r="E503" s="3">
        <v>0</v>
      </c>
      <c r="F503" s="3">
        <v>36667.5</v>
      </c>
      <c r="G503" s="3">
        <v>33267.5</v>
      </c>
      <c r="H503" s="3">
        <v>35169.599999999999</v>
      </c>
      <c r="I503" s="3">
        <f>23852.9-1792.3</f>
        <v>22060.600000000002</v>
      </c>
      <c r="J503" s="3">
        <f>28768.5-9000</f>
        <v>19768.5</v>
      </c>
      <c r="K503" s="3">
        <v>29083</v>
      </c>
      <c r="L503" s="3">
        <v>17281.099999999999</v>
      </c>
      <c r="M503" s="3">
        <v>17281.099999999999</v>
      </c>
      <c r="N503" s="3">
        <v>84217.600000000006</v>
      </c>
      <c r="O503" s="3">
        <v>87586.3</v>
      </c>
      <c r="W503" s="60" t="s">
        <v>367</v>
      </c>
    </row>
    <row r="504" spans="1:23" ht="21.75" customHeight="1" x14ac:dyDescent="0.2">
      <c r="A504" s="121"/>
      <c r="B504" s="146"/>
      <c r="C504" s="86" t="s">
        <v>13</v>
      </c>
      <c r="D504" s="1">
        <f t="shared" si="194"/>
        <v>0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0</v>
      </c>
      <c r="N504" s="3">
        <v>0</v>
      </c>
      <c r="O504" s="3">
        <v>0</v>
      </c>
    </row>
    <row r="505" spans="1:23" ht="22.5" customHeight="1" x14ac:dyDescent="0.25">
      <c r="A505" s="116" t="s">
        <v>206</v>
      </c>
      <c r="B505" s="111" t="s">
        <v>365</v>
      </c>
      <c r="C505" s="97" t="s">
        <v>7</v>
      </c>
      <c r="D505" s="1">
        <f>E505+F505+G505+H505+I505+J505+K505+L505+M505+N505+O505</f>
        <v>32005.9</v>
      </c>
      <c r="E505" s="3">
        <f t="shared" ref="E505:K505" si="199">SUM(E506:E509)</f>
        <v>0</v>
      </c>
      <c r="F505" s="3">
        <f t="shared" si="199"/>
        <v>0</v>
      </c>
      <c r="G505" s="3">
        <f t="shared" si="199"/>
        <v>0</v>
      </c>
      <c r="H505" s="3">
        <f t="shared" si="199"/>
        <v>0</v>
      </c>
      <c r="I505" s="3">
        <f t="shared" si="199"/>
        <v>22691.4</v>
      </c>
      <c r="J505" s="3">
        <f t="shared" si="199"/>
        <v>9314.5</v>
      </c>
      <c r="K505" s="3">
        <f t="shared" si="199"/>
        <v>0</v>
      </c>
      <c r="L505" s="3">
        <f>SUM(L506:L509)</f>
        <v>0</v>
      </c>
      <c r="M505" s="3">
        <f>SUM(M506:M509)</f>
        <v>0</v>
      </c>
      <c r="N505" s="3">
        <f>SUM(N506:N509)</f>
        <v>0</v>
      </c>
      <c r="O505" s="3">
        <f>SUM(O506:O509)</f>
        <v>0</v>
      </c>
      <c r="P505" s="65">
        <f>I503+I507</f>
        <v>44752</v>
      </c>
      <c r="Q505" s="65"/>
    </row>
    <row r="506" spans="1:23" ht="22.5" customHeight="1" x14ac:dyDescent="0.2">
      <c r="A506" s="121"/>
      <c r="B506" s="146"/>
      <c r="C506" s="86" t="s">
        <v>10</v>
      </c>
      <c r="D506" s="1">
        <f t="shared" si="194"/>
        <v>0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  <c r="M506" s="3">
        <v>0</v>
      </c>
      <c r="N506" s="3">
        <v>0</v>
      </c>
      <c r="O506" s="3">
        <v>0</v>
      </c>
    </row>
    <row r="507" spans="1:23" ht="22.5" customHeight="1" x14ac:dyDescent="0.2">
      <c r="A507" s="121"/>
      <c r="B507" s="146"/>
      <c r="C507" s="86" t="s">
        <v>11</v>
      </c>
      <c r="D507" s="1">
        <f t="shared" si="194"/>
        <v>32005.9</v>
      </c>
      <c r="E507" s="3">
        <v>0</v>
      </c>
      <c r="F507" s="3">
        <v>0</v>
      </c>
      <c r="G507" s="3">
        <v>0</v>
      </c>
      <c r="H507" s="3">
        <v>0</v>
      </c>
      <c r="I507" s="3">
        <v>22691.4</v>
      </c>
      <c r="J507" s="3">
        <f>38083-28768.5</f>
        <v>9314.5</v>
      </c>
      <c r="K507" s="3">
        <v>0</v>
      </c>
      <c r="L507" s="3">
        <v>0</v>
      </c>
      <c r="M507" s="3">
        <v>0</v>
      </c>
      <c r="N507" s="3">
        <v>0</v>
      </c>
      <c r="O507" s="3">
        <v>0</v>
      </c>
    </row>
    <row r="508" spans="1:23" ht="22.5" customHeight="1" x14ac:dyDescent="0.2">
      <c r="A508" s="121"/>
      <c r="B508" s="146"/>
      <c r="C508" s="86" t="s">
        <v>12</v>
      </c>
      <c r="D508" s="1">
        <f t="shared" si="194"/>
        <v>0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0</v>
      </c>
      <c r="M508" s="3">
        <v>0</v>
      </c>
      <c r="N508" s="3">
        <v>0</v>
      </c>
      <c r="O508" s="3">
        <v>0</v>
      </c>
    </row>
    <row r="509" spans="1:23" ht="22.5" customHeight="1" x14ac:dyDescent="0.2">
      <c r="A509" s="121"/>
      <c r="B509" s="146"/>
      <c r="C509" s="86" t="s">
        <v>13</v>
      </c>
      <c r="D509" s="1">
        <f t="shared" si="194"/>
        <v>0</v>
      </c>
      <c r="E509" s="3">
        <v>0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0</v>
      </c>
      <c r="L509" s="3">
        <v>0</v>
      </c>
      <c r="M509" s="3">
        <v>0</v>
      </c>
      <c r="N509" s="3">
        <v>0</v>
      </c>
      <c r="O509" s="3">
        <v>0</v>
      </c>
    </row>
    <row r="510" spans="1:23" ht="23.25" customHeight="1" x14ac:dyDescent="0.2">
      <c r="A510" s="116" t="s">
        <v>207</v>
      </c>
      <c r="B510" s="111" t="s">
        <v>229</v>
      </c>
      <c r="C510" s="86" t="s">
        <v>7</v>
      </c>
      <c r="D510" s="1">
        <f t="shared" si="194"/>
        <v>62441</v>
      </c>
      <c r="E510" s="3">
        <f t="shared" ref="E510:K510" si="200">SUM(E511:E514)</f>
        <v>62441</v>
      </c>
      <c r="F510" s="3">
        <f t="shared" si="200"/>
        <v>0</v>
      </c>
      <c r="G510" s="3">
        <f t="shared" si="200"/>
        <v>0</v>
      </c>
      <c r="H510" s="3">
        <f t="shared" si="200"/>
        <v>0</v>
      </c>
      <c r="I510" s="3">
        <f t="shared" si="200"/>
        <v>0</v>
      </c>
      <c r="J510" s="3">
        <f t="shared" si="200"/>
        <v>0</v>
      </c>
      <c r="K510" s="3">
        <f t="shared" si="200"/>
        <v>0</v>
      </c>
      <c r="L510" s="3">
        <f>SUM(L511:L514)</f>
        <v>0</v>
      </c>
      <c r="M510" s="3">
        <f>SUM(M511:M514)</f>
        <v>0</v>
      </c>
      <c r="N510" s="3">
        <f>SUM(N511:N514)</f>
        <v>0</v>
      </c>
      <c r="O510" s="3">
        <f>SUM(O511:O514)</f>
        <v>0</v>
      </c>
    </row>
    <row r="511" spans="1:23" ht="23.25" customHeight="1" x14ac:dyDescent="0.2">
      <c r="A511" s="121"/>
      <c r="B511" s="111"/>
      <c r="C511" s="86" t="s">
        <v>10</v>
      </c>
      <c r="D511" s="1">
        <f t="shared" si="194"/>
        <v>0</v>
      </c>
      <c r="E511" s="3">
        <v>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0</v>
      </c>
      <c r="M511" s="3">
        <v>0</v>
      </c>
      <c r="N511" s="3">
        <v>0</v>
      </c>
      <c r="O511" s="3">
        <v>0</v>
      </c>
    </row>
    <row r="512" spans="1:23" ht="23.25" customHeight="1" x14ac:dyDescent="0.2">
      <c r="A512" s="121"/>
      <c r="B512" s="111"/>
      <c r="C512" s="86" t="s">
        <v>11</v>
      </c>
      <c r="D512" s="1">
        <f t="shared" si="194"/>
        <v>0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v>0</v>
      </c>
      <c r="M512" s="3">
        <v>0</v>
      </c>
      <c r="N512" s="3">
        <v>0</v>
      </c>
      <c r="O512" s="3">
        <v>0</v>
      </c>
    </row>
    <row r="513" spans="1:15" ht="23.25" customHeight="1" x14ac:dyDescent="0.2">
      <c r="A513" s="121"/>
      <c r="B513" s="111"/>
      <c r="C513" s="86" t="s">
        <v>12</v>
      </c>
      <c r="D513" s="1">
        <f t="shared" si="194"/>
        <v>62441</v>
      </c>
      <c r="E513" s="3">
        <v>62441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0</v>
      </c>
      <c r="M513" s="3">
        <v>0</v>
      </c>
      <c r="N513" s="3">
        <v>0</v>
      </c>
      <c r="O513" s="3">
        <v>0</v>
      </c>
    </row>
    <row r="514" spans="1:15" ht="23.25" customHeight="1" x14ac:dyDescent="0.2">
      <c r="A514" s="121"/>
      <c r="B514" s="111"/>
      <c r="C514" s="86" t="s">
        <v>13</v>
      </c>
      <c r="D514" s="1">
        <f t="shared" si="194"/>
        <v>0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v>0</v>
      </c>
      <c r="M514" s="3">
        <v>0</v>
      </c>
      <c r="N514" s="3">
        <v>0</v>
      </c>
      <c r="O514" s="3">
        <v>0</v>
      </c>
    </row>
    <row r="515" spans="1:15" ht="24.75" customHeight="1" x14ac:dyDescent="0.2">
      <c r="A515" s="116" t="s">
        <v>208</v>
      </c>
      <c r="B515" s="111" t="s">
        <v>380</v>
      </c>
      <c r="C515" s="86" t="s">
        <v>7</v>
      </c>
      <c r="D515" s="1">
        <f>E515+F515+G515+H515+I515+J515+K515+L515+M515+N515+O515</f>
        <v>699007.8</v>
      </c>
      <c r="E515" s="3">
        <f t="shared" ref="E515:O515" si="201">SUM(E516:E519)</f>
        <v>1932.4</v>
      </c>
      <c r="F515" s="3">
        <f t="shared" si="201"/>
        <v>76373.399999999994</v>
      </c>
      <c r="G515" s="3">
        <f t="shared" si="201"/>
        <v>73973.399999999994</v>
      </c>
      <c r="H515" s="3">
        <f t="shared" si="201"/>
        <v>75506</v>
      </c>
      <c r="I515" s="3">
        <f t="shared" si="201"/>
        <v>14907.4</v>
      </c>
      <c r="J515" s="3">
        <f t="shared" si="201"/>
        <v>34818.300000000003</v>
      </c>
      <c r="K515" s="3">
        <f t="shared" si="201"/>
        <v>67603</v>
      </c>
      <c r="L515" s="3">
        <f t="shared" si="201"/>
        <v>38285.5</v>
      </c>
      <c r="M515" s="3">
        <f t="shared" si="201"/>
        <v>38285.5</v>
      </c>
      <c r="N515" s="3">
        <f t="shared" si="201"/>
        <v>135942.6</v>
      </c>
      <c r="O515" s="3">
        <f t="shared" si="201"/>
        <v>141380.29999999999</v>
      </c>
    </row>
    <row r="516" spans="1:15" ht="24.75" customHeight="1" x14ac:dyDescent="0.2">
      <c r="A516" s="121"/>
      <c r="B516" s="111"/>
      <c r="C516" s="86" t="s">
        <v>10</v>
      </c>
      <c r="D516" s="1">
        <f t="shared" si="194"/>
        <v>0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0</v>
      </c>
      <c r="K516" s="3">
        <v>0</v>
      </c>
      <c r="L516" s="3">
        <v>0</v>
      </c>
      <c r="M516" s="3">
        <v>0</v>
      </c>
      <c r="N516" s="3">
        <v>0</v>
      </c>
      <c r="O516" s="3">
        <v>0</v>
      </c>
    </row>
    <row r="517" spans="1:15" ht="24.75" customHeight="1" x14ac:dyDescent="0.2">
      <c r="A517" s="121"/>
      <c r="B517" s="111"/>
      <c r="C517" s="86" t="s">
        <v>11</v>
      </c>
      <c r="D517" s="1">
        <f t="shared" si="194"/>
        <v>0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0</v>
      </c>
      <c r="L517" s="3">
        <v>0</v>
      </c>
      <c r="M517" s="3">
        <v>0</v>
      </c>
      <c r="N517" s="3">
        <v>0</v>
      </c>
      <c r="O517" s="3">
        <v>0</v>
      </c>
    </row>
    <row r="518" spans="1:15" ht="24.75" customHeight="1" x14ac:dyDescent="0.2">
      <c r="A518" s="121"/>
      <c r="B518" s="111"/>
      <c r="C518" s="86" t="s">
        <v>12</v>
      </c>
      <c r="D518" s="1">
        <f t="shared" si="194"/>
        <v>699007.8</v>
      </c>
      <c r="E518" s="3">
        <v>1932.4</v>
      </c>
      <c r="F518" s="3">
        <v>76373.399999999994</v>
      </c>
      <c r="G518" s="3">
        <v>73973.399999999994</v>
      </c>
      <c r="H518" s="3">
        <v>75506</v>
      </c>
      <c r="I518" s="3">
        <f>21398.5-6491.1</f>
        <v>14907.4</v>
      </c>
      <c r="J518" s="3">
        <f>42143.1-20000+4043.7+8631.5</f>
        <v>34818.300000000003</v>
      </c>
      <c r="K518" s="3">
        <f>62603+5000</f>
        <v>67603</v>
      </c>
      <c r="L518" s="3">
        <v>38285.5</v>
      </c>
      <c r="M518" s="3">
        <v>38285.5</v>
      </c>
      <c r="N518" s="3">
        <v>135942.6</v>
      </c>
      <c r="O518" s="3">
        <v>141380.29999999999</v>
      </c>
    </row>
    <row r="519" spans="1:15" ht="24.75" customHeight="1" x14ac:dyDescent="0.2">
      <c r="A519" s="121"/>
      <c r="B519" s="111"/>
      <c r="C519" s="86" t="s">
        <v>13</v>
      </c>
      <c r="D519" s="1">
        <f t="shared" si="194"/>
        <v>0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v>0</v>
      </c>
      <c r="M519" s="3">
        <v>0</v>
      </c>
      <c r="N519" s="3">
        <v>0</v>
      </c>
      <c r="O519" s="3">
        <v>0</v>
      </c>
    </row>
    <row r="520" spans="1:15" ht="33" customHeight="1" x14ac:dyDescent="0.2">
      <c r="A520" s="116" t="s">
        <v>232</v>
      </c>
      <c r="B520" s="111" t="s">
        <v>362</v>
      </c>
      <c r="C520" s="86" t="s">
        <v>7</v>
      </c>
      <c r="D520" s="1">
        <f>E520+F520+G520+H520+I520+J520+K520+L520+M520+N520+O520</f>
        <v>91947.5</v>
      </c>
      <c r="E520" s="3">
        <f t="shared" ref="E520:O520" si="202">SUM(E521:E524)</f>
        <v>0</v>
      </c>
      <c r="F520" s="3">
        <f t="shared" si="202"/>
        <v>0</v>
      </c>
      <c r="G520" s="3">
        <f t="shared" si="202"/>
        <v>0</v>
      </c>
      <c r="H520" s="3">
        <f t="shared" si="202"/>
        <v>0</v>
      </c>
      <c r="I520" s="3">
        <f>SUM(I521:I524)</f>
        <v>60576.7</v>
      </c>
      <c r="J520" s="3">
        <f t="shared" si="202"/>
        <v>31370.799999999996</v>
      </c>
      <c r="K520" s="3">
        <f t="shared" si="202"/>
        <v>0</v>
      </c>
      <c r="L520" s="3">
        <f t="shared" si="202"/>
        <v>0</v>
      </c>
      <c r="M520" s="3">
        <f t="shared" si="202"/>
        <v>0</v>
      </c>
      <c r="N520" s="3">
        <f t="shared" si="202"/>
        <v>0</v>
      </c>
      <c r="O520" s="3">
        <f t="shared" si="202"/>
        <v>0</v>
      </c>
    </row>
    <row r="521" spans="1:15" ht="33" customHeight="1" x14ac:dyDescent="0.2">
      <c r="A521" s="121"/>
      <c r="B521" s="111"/>
      <c r="C521" s="86" t="s">
        <v>10</v>
      </c>
      <c r="D521" s="1">
        <f t="shared" si="194"/>
        <v>0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0</v>
      </c>
      <c r="M521" s="3">
        <v>0</v>
      </c>
      <c r="N521" s="3">
        <v>0</v>
      </c>
      <c r="O521" s="3">
        <v>0</v>
      </c>
    </row>
    <row r="522" spans="1:15" ht="33" customHeight="1" x14ac:dyDescent="0.2">
      <c r="A522" s="121"/>
      <c r="B522" s="111"/>
      <c r="C522" s="86" t="s">
        <v>11</v>
      </c>
      <c r="D522" s="1">
        <f t="shared" si="194"/>
        <v>91947.5</v>
      </c>
      <c r="E522" s="3">
        <v>0</v>
      </c>
      <c r="F522" s="3">
        <v>0</v>
      </c>
      <c r="G522" s="3">
        <v>0</v>
      </c>
      <c r="H522" s="3">
        <v>0</v>
      </c>
      <c r="I522" s="3">
        <v>60576.7</v>
      </c>
      <c r="J522" s="3">
        <f>73513.9-42143.1</f>
        <v>31370.799999999996</v>
      </c>
      <c r="K522" s="3">
        <v>0</v>
      </c>
      <c r="L522" s="3">
        <v>0</v>
      </c>
      <c r="M522" s="3">
        <v>0</v>
      </c>
      <c r="N522" s="3">
        <v>0</v>
      </c>
      <c r="O522" s="3">
        <v>0</v>
      </c>
    </row>
    <row r="523" spans="1:15" ht="33" customHeight="1" x14ac:dyDescent="0.2">
      <c r="A523" s="121"/>
      <c r="B523" s="111"/>
      <c r="C523" s="86" t="s">
        <v>12</v>
      </c>
      <c r="D523" s="1">
        <f t="shared" si="194"/>
        <v>0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v>0</v>
      </c>
      <c r="M523" s="3">
        <v>0</v>
      </c>
      <c r="N523" s="3">
        <v>0</v>
      </c>
      <c r="O523" s="3">
        <v>0</v>
      </c>
    </row>
    <row r="524" spans="1:15" ht="33" customHeight="1" x14ac:dyDescent="0.2">
      <c r="A524" s="121"/>
      <c r="B524" s="111"/>
      <c r="C524" s="86" t="s">
        <v>13</v>
      </c>
      <c r="D524" s="1">
        <f t="shared" si="194"/>
        <v>0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  <c r="N524" s="3">
        <v>0</v>
      </c>
      <c r="O524" s="3">
        <v>0</v>
      </c>
    </row>
    <row r="525" spans="1:15" ht="17.25" customHeight="1" x14ac:dyDescent="0.2">
      <c r="A525" s="116" t="s">
        <v>267</v>
      </c>
      <c r="B525" s="137" t="s">
        <v>53</v>
      </c>
      <c r="C525" s="101" t="s">
        <v>7</v>
      </c>
      <c r="D525" s="1">
        <f t="shared" si="194"/>
        <v>242364.6</v>
      </c>
      <c r="E525" s="3">
        <f>E528+E527+E526+E530</f>
        <v>19291.8</v>
      </c>
      <c r="F525" s="3">
        <f t="shared" ref="F525:K525" si="203">SUM(F526:F530)</f>
        <v>23807.200000000001</v>
      </c>
      <c r="G525" s="3">
        <f t="shared" si="203"/>
        <v>28234.6</v>
      </c>
      <c r="H525" s="3">
        <f t="shared" si="203"/>
        <v>22369.4</v>
      </c>
      <c r="I525" s="3">
        <f t="shared" si="203"/>
        <v>22792.7</v>
      </c>
      <c r="J525" s="3">
        <f t="shared" si="203"/>
        <v>25918.3</v>
      </c>
      <c r="K525" s="3">
        <f t="shared" si="203"/>
        <v>12137</v>
      </c>
      <c r="L525" s="3">
        <f>SUM(L526:L530)</f>
        <v>15800</v>
      </c>
      <c r="M525" s="3">
        <f>SUM(M526:M530)</f>
        <v>15800</v>
      </c>
      <c r="N525" s="3">
        <f>SUM(N526:N530)</f>
        <v>27555.7</v>
      </c>
      <c r="O525" s="3">
        <f>SUM(O526:O530)</f>
        <v>28657.9</v>
      </c>
    </row>
    <row r="526" spans="1:15" ht="15.75" x14ac:dyDescent="0.2">
      <c r="A526" s="116"/>
      <c r="B526" s="153"/>
      <c r="C526" s="101" t="s">
        <v>10</v>
      </c>
      <c r="D526" s="1">
        <f t="shared" si="194"/>
        <v>0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v>0</v>
      </c>
      <c r="M526" s="3">
        <v>0</v>
      </c>
      <c r="N526" s="3">
        <v>0</v>
      </c>
      <c r="O526" s="3">
        <v>0</v>
      </c>
    </row>
    <row r="527" spans="1:15" ht="15.75" x14ac:dyDescent="0.2">
      <c r="A527" s="116"/>
      <c r="B527" s="153"/>
      <c r="C527" s="101" t="s">
        <v>11</v>
      </c>
      <c r="D527" s="1">
        <f t="shared" si="194"/>
        <v>0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0</v>
      </c>
      <c r="M527" s="3">
        <v>0</v>
      </c>
      <c r="N527" s="3">
        <v>0</v>
      </c>
      <c r="O527" s="3">
        <v>0</v>
      </c>
    </row>
    <row r="528" spans="1:15" ht="15.75" x14ac:dyDescent="0.2">
      <c r="A528" s="116"/>
      <c r="B528" s="153"/>
      <c r="C528" s="101" t="s">
        <v>12</v>
      </c>
      <c r="D528" s="1">
        <f t="shared" si="194"/>
        <v>242364.6</v>
      </c>
      <c r="E528" s="3">
        <v>19291.8</v>
      </c>
      <c r="F528" s="3">
        <v>23807.200000000001</v>
      </c>
      <c r="G528" s="3">
        <v>28234.6</v>
      </c>
      <c r="H528" s="3">
        <v>22369.4</v>
      </c>
      <c r="I528" s="3">
        <v>22792.7</v>
      </c>
      <c r="J528" s="3">
        <f>18632.6-10699.7+10699.7+882.9+4000+4000-1000-597.2</f>
        <v>25918.3</v>
      </c>
      <c r="K528" s="3">
        <f>11060+1000+77</f>
        <v>12137</v>
      </c>
      <c r="L528" s="3">
        <v>15800</v>
      </c>
      <c r="M528" s="3">
        <v>15800</v>
      </c>
      <c r="N528" s="3">
        <v>27555.7</v>
      </c>
      <c r="O528" s="3">
        <v>28657.9</v>
      </c>
    </row>
    <row r="529" spans="1:19" ht="31.5" customHeight="1" x14ac:dyDescent="0.2">
      <c r="A529" s="116"/>
      <c r="B529" s="153"/>
      <c r="C529" s="94" t="s">
        <v>80</v>
      </c>
      <c r="D529" s="80">
        <f t="shared" si="194"/>
        <v>1874.1</v>
      </c>
      <c r="E529" s="81">
        <v>1874.1</v>
      </c>
      <c r="F529" s="81">
        <v>0</v>
      </c>
      <c r="G529" s="81">
        <v>0</v>
      </c>
      <c r="H529" s="81">
        <v>0</v>
      </c>
      <c r="I529" s="81">
        <v>0</v>
      </c>
      <c r="J529" s="81">
        <v>0</v>
      </c>
      <c r="K529" s="81">
        <v>0</v>
      </c>
      <c r="L529" s="81">
        <v>0</v>
      </c>
      <c r="M529" s="81">
        <v>0</v>
      </c>
      <c r="N529" s="81">
        <v>0</v>
      </c>
      <c r="O529" s="81">
        <v>0</v>
      </c>
    </row>
    <row r="530" spans="1:19" ht="31.5" x14ac:dyDescent="0.2">
      <c r="A530" s="116"/>
      <c r="B530" s="154"/>
      <c r="C530" s="101" t="s">
        <v>13</v>
      </c>
      <c r="D530" s="1">
        <f t="shared" si="194"/>
        <v>0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0</v>
      </c>
      <c r="L530" s="3">
        <v>0</v>
      </c>
      <c r="M530" s="3">
        <v>0</v>
      </c>
      <c r="N530" s="3">
        <v>0</v>
      </c>
      <c r="O530" s="3">
        <v>0</v>
      </c>
    </row>
    <row r="531" spans="1:19" ht="21" customHeight="1" x14ac:dyDescent="0.2">
      <c r="A531" s="116" t="s">
        <v>268</v>
      </c>
      <c r="B531" s="111" t="s">
        <v>251</v>
      </c>
      <c r="C531" s="101" t="s">
        <v>7</v>
      </c>
      <c r="D531" s="1">
        <f t="shared" si="194"/>
        <v>191762</v>
      </c>
      <c r="E531" s="3">
        <f t="shared" ref="E531:O531" si="204">E532+E533+E534+E536</f>
        <v>28675.9</v>
      </c>
      <c r="F531" s="3">
        <f t="shared" si="204"/>
        <v>35910.699999999997</v>
      </c>
      <c r="G531" s="3">
        <f t="shared" si="204"/>
        <v>6899.6</v>
      </c>
      <c r="H531" s="3">
        <f t="shared" si="204"/>
        <v>8413.2000000000007</v>
      </c>
      <c r="I531" s="3">
        <f t="shared" si="204"/>
        <v>18601.100000000002</v>
      </c>
      <c r="J531" s="3">
        <f t="shared" si="204"/>
        <v>9981.3000000000011</v>
      </c>
      <c r="K531" s="3">
        <f t="shared" si="204"/>
        <v>37410.199999999997</v>
      </c>
      <c r="L531" s="3">
        <f t="shared" si="204"/>
        <v>7935</v>
      </c>
      <c r="M531" s="3">
        <f t="shared" si="204"/>
        <v>7935</v>
      </c>
      <c r="N531" s="3">
        <f t="shared" si="204"/>
        <v>15000</v>
      </c>
      <c r="O531" s="3">
        <f t="shared" si="204"/>
        <v>15000</v>
      </c>
    </row>
    <row r="532" spans="1:19" ht="21" customHeight="1" x14ac:dyDescent="0.2">
      <c r="A532" s="116"/>
      <c r="B532" s="146"/>
      <c r="C532" s="101" t="s">
        <v>10</v>
      </c>
      <c r="D532" s="1">
        <f t="shared" si="194"/>
        <v>0</v>
      </c>
      <c r="E532" s="3">
        <v>0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v>0</v>
      </c>
      <c r="L532" s="3">
        <v>0</v>
      </c>
      <c r="M532" s="3">
        <v>0</v>
      </c>
      <c r="N532" s="3">
        <v>0</v>
      </c>
      <c r="O532" s="3">
        <v>0</v>
      </c>
    </row>
    <row r="533" spans="1:19" ht="21" customHeight="1" x14ac:dyDescent="0.2">
      <c r="A533" s="116"/>
      <c r="B533" s="146"/>
      <c r="C533" s="101" t="s">
        <v>11</v>
      </c>
      <c r="D533" s="1">
        <f t="shared" si="194"/>
        <v>0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v>0</v>
      </c>
      <c r="L533" s="3">
        <v>0</v>
      </c>
      <c r="M533" s="3">
        <v>0</v>
      </c>
      <c r="N533" s="3">
        <v>0</v>
      </c>
      <c r="O533" s="3">
        <v>0</v>
      </c>
    </row>
    <row r="534" spans="1:19" ht="33" customHeight="1" x14ac:dyDescent="0.2">
      <c r="A534" s="116"/>
      <c r="B534" s="146"/>
      <c r="C534" s="101" t="s">
        <v>66</v>
      </c>
      <c r="D534" s="1">
        <f t="shared" si="194"/>
        <v>191762</v>
      </c>
      <c r="E534" s="3">
        <f>E535</f>
        <v>28675.9</v>
      </c>
      <c r="F534" s="3">
        <v>35910.699999999997</v>
      </c>
      <c r="G534" s="3">
        <v>6899.6</v>
      </c>
      <c r="H534" s="3">
        <v>8413.2000000000007</v>
      </c>
      <c r="I534" s="3">
        <f>20814-605.6-1607.3</f>
        <v>18601.100000000002</v>
      </c>
      <c r="J534" s="3">
        <f>15000+5950-3250+1905.9-9574.5+50-100.2+0.1</f>
        <v>9981.3000000000011</v>
      </c>
      <c r="K534" s="3">
        <f>20300-1400-149+18659.2</f>
        <v>37410.199999999997</v>
      </c>
      <c r="L534" s="3">
        <v>7935</v>
      </c>
      <c r="M534" s="3">
        <v>7935</v>
      </c>
      <c r="N534" s="3">
        <v>15000</v>
      </c>
      <c r="O534" s="3">
        <v>15000</v>
      </c>
    </row>
    <row r="535" spans="1:19" ht="30.75" customHeight="1" x14ac:dyDescent="0.2">
      <c r="A535" s="116"/>
      <c r="B535" s="146"/>
      <c r="C535" s="93" t="s">
        <v>80</v>
      </c>
      <c r="D535" s="80">
        <f t="shared" si="194"/>
        <v>57175.9</v>
      </c>
      <c r="E535" s="81">
        <v>28675.9</v>
      </c>
      <c r="F535" s="81">
        <v>28500</v>
      </c>
      <c r="G535" s="81">
        <v>0</v>
      </c>
      <c r="H535" s="81">
        <v>0</v>
      </c>
      <c r="I535" s="81">
        <v>0</v>
      </c>
      <c r="J535" s="81">
        <v>0</v>
      </c>
      <c r="K535" s="81">
        <v>0</v>
      </c>
      <c r="L535" s="81">
        <v>0</v>
      </c>
      <c r="M535" s="81">
        <v>0</v>
      </c>
      <c r="N535" s="81">
        <v>0</v>
      </c>
      <c r="O535" s="81">
        <v>0</v>
      </c>
    </row>
    <row r="536" spans="1:19" ht="21" customHeight="1" x14ac:dyDescent="0.2">
      <c r="A536" s="116"/>
      <c r="B536" s="146"/>
      <c r="C536" s="101" t="s">
        <v>13</v>
      </c>
      <c r="D536" s="1">
        <f t="shared" si="194"/>
        <v>0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v>0</v>
      </c>
      <c r="L536" s="3">
        <v>0</v>
      </c>
      <c r="M536" s="3">
        <v>0</v>
      </c>
      <c r="N536" s="3">
        <v>0</v>
      </c>
      <c r="O536" s="3">
        <v>0</v>
      </c>
    </row>
    <row r="537" spans="1:19" ht="15.75" x14ac:dyDescent="0.2">
      <c r="A537" s="116" t="s">
        <v>269</v>
      </c>
      <c r="B537" s="116" t="s">
        <v>243</v>
      </c>
      <c r="C537" s="95" t="s">
        <v>7</v>
      </c>
      <c r="D537" s="1">
        <f t="shared" si="194"/>
        <v>951</v>
      </c>
      <c r="E537" s="3">
        <f>E538+E539+E540+E541</f>
        <v>0</v>
      </c>
      <c r="F537" s="3">
        <f t="shared" ref="F537:K537" si="205">F538+F539+F540+F541</f>
        <v>0</v>
      </c>
      <c r="G537" s="3">
        <f t="shared" si="205"/>
        <v>347.6</v>
      </c>
      <c r="H537" s="3">
        <f t="shared" si="205"/>
        <v>589.4</v>
      </c>
      <c r="I537" s="3">
        <f t="shared" si="205"/>
        <v>14</v>
      </c>
      <c r="J537" s="3">
        <f t="shared" si="205"/>
        <v>0</v>
      </c>
      <c r="K537" s="3">
        <f t="shared" si="205"/>
        <v>0</v>
      </c>
      <c r="L537" s="3">
        <f>L538+L539+L540+L541</f>
        <v>0</v>
      </c>
      <c r="M537" s="3">
        <f>M538+M539+M540+M541</f>
        <v>0</v>
      </c>
      <c r="N537" s="3">
        <f>N538+N539+N540+N541</f>
        <v>0</v>
      </c>
      <c r="O537" s="3">
        <f>O538+O539+O540+O541</f>
        <v>0</v>
      </c>
    </row>
    <row r="538" spans="1:19" ht="15.75" x14ac:dyDescent="0.2">
      <c r="A538" s="116"/>
      <c r="B538" s="116"/>
      <c r="C538" s="86" t="s">
        <v>10</v>
      </c>
      <c r="D538" s="1">
        <f t="shared" si="194"/>
        <v>0</v>
      </c>
      <c r="E538" s="3">
        <v>0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0</v>
      </c>
      <c r="M538" s="3">
        <v>0</v>
      </c>
      <c r="N538" s="3">
        <v>0</v>
      </c>
      <c r="O538" s="3">
        <v>0</v>
      </c>
    </row>
    <row r="539" spans="1:19" ht="15.75" x14ac:dyDescent="0.2">
      <c r="A539" s="116"/>
      <c r="B539" s="116"/>
      <c r="C539" s="86" t="s">
        <v>11</v>
      </c>
      <c r="D539" s="1">
        <f t="shared" si="194"/>
        <v>0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0</v>
      </c>
      <c r="O539" s="3">
        <v>0</v>
      </c>
    </row>
    <row r="540" spans="1:19" ht="15.75" x14ac:dyDescent="0.2">
      <c r="A540" s="116"/>
      <c r="B540" s="116"/>
      <c r="C540" s="86" t="s">
        <v>12</v>
      </c>
      <c r="D540" s="1">
        <f t="shared" si="194"/>
        <v>951</v>
      </c>
      <c r="E540" s="3">
        <v>0</v>
      </c>
      <c r="F540" s="3">
        <v>0</v>
      </c>
      <c r="G540" s="3">
        <v>347.6</v>
      </c>
      <c r="H540" s="3">
        <v>589.4</v>
      </c>
      <c r="I540" s="3">
        <v>14</v>
      </c>
      <c r="J540" s="3">
        <v>0</v>
      </c>
      <c r="K540" s="3">
        <v>0</v>
      </c>
      <c r="L540" s="3">
        <v>0</v>
      </c>
      <c r="M540" s="3">
        <v>0</v>
      </c>
      <c r="N540" s="3">
        <v>0</v>
      </c>
      <c r="O540" s="3">
        <v>0</v>
      </c>
    </row>
    <row r="541" spans="1:19" ht="18" customHeight="1" x14ac:dyDescent="0.2">
      <c r="A541" s="116"/>
      <c r="B541" s="116"/>
      <c r="C541" s="86" t="s">
        <v>13</v>
      </c>
      <c r="D541" s="1">
        <f t="shared" si="194"/>
        <v>0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v>0</v>
      </c>
      <c r="L541" s="3">
        <v>0</v>
      </c>
      <c r="M541" s="3">
        <v>0</v>
      </c>
      <c r="N541" s="3">
        <v>0</v>
      </c>
      <c r="O541" s="3">
        <v>0</v>
      </c>
    </row>
    <row r="542" spans="1:19" ht="15.75" x14ac:dyDescent="0.2">
      <c r="A542" s="116" t="s">
        <v>308</v>
      </c>
      <c r="B542" s="116" t="s">
        <v>309</v>
      </c>
      <c r="C542" s="95" t="s">
        <v>7</v>
      </c>
      <c r="D542" s="1">
        <f t="shared" ref="D542:D551" si="206">E542+F542+G542+H542+I542+J542+K542+L542+M542+N542+O542</f>
        <v>5870</v>
      </c>
      <c r="E542" s="3">
        <f>E543+E544+E545+E546</f>
        <v>0</v>
      </c>
      <c r="F542" s="3">
        <f t="shared" ref="F542:O542" si="207">F543+F544+F545+F546</f>
        <v>0</v>
      </c>
      <c r="G542" s="3">
        <f t="shared" si="207"/>
        <v>0</v>
      </c>
      <c r="H542" s="3">
        <f t="shared" si="207"/>
        <v>0</v>
      </c>
      <c r="I542" s="3">
        <f>I543+I544+I545+I546</f>
        <v>3397.4</v>
      </c>
      <c r="J542" s="3">
        <f t="shared" si="207"/>
        <v>2472.6</v>
      </c>
      <c r="K542" s="3">
        <f t="shared" si="207"/>
        <v>0</v>
      </c>
      <c r="L542" s="3">
        <f t="shared" si="207"/>
        <v>0</v>
      </c>
      <c r="M542" s="3">
        <f t="shared" si="207"/>
        <v>0</v>
      </c>
      <c r="N542" s="3">
        <f t="shared" si="207"/>
        <v>0</v>
      </c>
      <c r="O542" s="3">
        <f t="shared" si="207"/>
        <v>0</v>
      </c>
      <c r="P542" s="60">
        <v>3397.4</v>
      </c>
      <c r="Q542" s="64">
        <f>I542-P542</f>
        <v>0</v>
      </c>
      <c r="S542" s="72"/>
    </row>
    <row r="543" spans="1:19" ht="15.75" x14ac:dyDescent="0.2">
      <c r="A543" s="116"/>
      <c r="B543" s="116"/>
      <c r="C543" s="86" t="s">
        <v>10</v>
      </c>
      <c r="D543" s="1">
        <f t="shared" si="206"/>
        <v>0</v>
      </c>
      <c r="E543" s="3">
        <v>0</v>
      </c>
      <c r="F543" s="3">
        <v>0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0</v>
      </c>
      <c r="N543" s="3">
        <v>0</v>
      </c>
      <c r="O543" s="3">
        <v>0</v>
      </c>
    </row>
    <row r="544" spans="1:19" ht="15.75" x14ac:dyDescent="0.2">
      <c r="A544" s="116"/>
      <c r="B544" s="116"/>
      <c r="C544" s="86" t="s">
        <v>11</v>
      </c>
      <c r="D544" s="1">
        <f t="shared" si="206"/>
        <v>0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v>0</v>
      </c>
      <c r="M544" s="3">
        <v>0</v>
      </c>
      <c r="N544" s="3">
        <v>0</v>
      </c>
      <c r="O544" s="3">
        <v>0</v>
      </c>
    </row>
    <row r="545" spans="1:24" ht="15.75" x14ac:dyDescent="0.2">
      <c r="A545" s="116"/>
      <c r="B545" s="116"/>
      <c r="C545" s="86" t="s">
        <v>12</v>
      </c>
      <c r="D545" s="1">
        <f t="shared" si="206"/>
        <v>5870</v>
      </c>
      <c r="E545" s="3">
        <v>0</v>
      </c>
      <c r="F545" s="3">
        <v>0</v>
      </c>
      <c r="G545" s="3">
        <v>0</v>
      </c>
      <c r="H545" s="3">
        <v>0</v>
      </c>
      <c r="I545" s="3">
        <v>3397.4</v>
      </c>
      <c r="J545" s="3">
        <f>3250-648.3-129.1</f>
        <v>2472.6</v>
      </c>
      <c r="K545" s="3">
        <v>0</v>
      </c>
      <c r="L545" s="3">
        <v>0</v>
      </c>
      <c r="M545" s="3">
        <v>0</v>
      </c>
      <c r="N545" s="3">
        <v>0</v>
      </c>
      <c r="O545" s="3">
        <v>0</v>
      </c>
      <c r="W545" s="73"/>
    </row>
    <row r="546" spans="1:24" ht="15.75" x14ac:dyDescent="0.2">
      <c r="A546" s="116"/>
      <c r="B546" s="116"/>
      <c r="C546" s="86" t="s">
        <v>13</v>
      </c>
      <c r="D546" s="1">
        <f t="shared" si="206"/>
        <v>0</v>
      </c>
      <c r="E546" s="3">
        <v>0</v>
      </c>
      <c r="F546" s="3">
        <v>0</v>
      </c>
      <c r="G546" s="3">
        <v>0</v>
      </c>
      <c r="H546" s="3">
        <v>0</v>
      </c>
      <c r="I546" s="3">
        <v>0</v>
      </c>
      <c r="J546" s="3">
        <v>0</v>
      </c>
      <c r="K546" s="3">
        <v>0</v>
      </c>
      <c r="L546" s="3">
        <v>0</v>
      </c>
      <c r="M546" s="3">
        <v>0</v>
      </c>
      <c r="N546" s="3">
        <v>0</v>
      </c>
      <c r="O546" s="3">
        <v>0</v>
      </c>
    </row>
    <row r="547" spans="1:24" ht="15.75" x14ac:dyDescent="0.2">
      <c r="A547" s="116" t="s">
        <v>399</v>
      </c>
      <c r="B547" s="116" t="s">
        <v>400</v>
      </c>
      <c r="C547" s="95" t="s">
        <v>7</v>
      </c>
      <c r="D547" s="1">
        <f t="shared" si="206"/>
        <v>1215.9000000000001</v>
      </c>
      <c r="E547" s="3">
        <f>E548+E549+E550+E551</f>
        <v>0</v>
      </c>
      <c r="F547" s="3">
        <f t="shared" ref="F547:O547" si="208">F548+F549+F550+F551</f>
        <v>0</v>
      </c>
      <c r="G547" s="3">
        <f t="shared" si="208"/>
        <v>0</v>
      </c>
      <c r="H547" s="3">
        <f t="shared" si="208"/>
        <v>0</v>
      </c>
      <c r="I547" s="3">
        <f>I548+I549+I550+I551</f>
        <v>0</v>
      </c>
      <c r="J547" s="3">
        <f t="shared" si="208"/>
        <v>0</v>
      </c>
      <c r="K547" s="3">
        <f t="shared" si="208"/>
        <v>1215.9000000000001</v>
      </c>
      <c r="L547" s="3">
        <f t="shared" si="208"/>
        <v>0</v>
      </c>
      <c r="M547" s="3">
        <f t="shared" si="208"/>
        <v>0</v>
      </c>
      <c r="N547" s="3">
        <f t="shared" si="208"/>
        <v>0</v>
      </c>
      <c r="O547" s="3">
        <f t="shared" si="208"/>
        <v>0</v>
      </c>
    </row>
    <row r="548" spans="1:24" ht="15.75" x14ac:dyDescent="0.2">
      <c r="A548" s="116"/>
      <c r="B548" s="116"/>
      <c r="C548" s="101" t="s">
        <v>10</v>
      </c>
      <c r="D548" s="1">
        <f t="shared" si="206"/>
        <v>0</v>
      </c>
      <c r="E548" s="3">
        <v>0</v>
      </c>
      <c r="F548" s="3">
        <v>0</v>
      </c>
      <c r="G548" s="3">
        <v>0</v>
      </c>
      <c r="H548" s="3">
        <v>0</v>
      </c>
      <c r="I548" s="3">
        <v>0</v>
      </c>
      <c r="J548" s="3">
        <v>0</v>
      </c>
      <c r="K548" s="3">
        <v>0</v>
      </c>
      <c r="L548" s="3">
        <v>0</v>
      </c>
      <c r="M548" s="3">
        <v>0</v>
      </c>
      <c r="N548" s="3">
        <v>0</v>
      </c>
      <c r="O548" s="3">
        <v>0</v>
      </c>
    </row>
    <row r="549" spans="1:24" ht="15.75" x14ac:dyDescent="0.2">
      <c r="A549" s="116"/>
      <c r="B549" s="116"/>
      <c r="C549" s="101" t="s">
        <v>11</v>
      </c>
      <c r="D549" s="1">
        <f t="shared" si="206"/>
        <v>0</v>
      </c>
      <c r="E549" s="3">
        <v>0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0</v>
      </c>
      <c r="L549" s="3">
        <v>0</v>
      </c>
      <c r="M549" s="3">
        <v>0</v>
      </c>
      <c r="N549" s="3">
        <v>0</v>
      </c>
      <c r="O549" s="3">
        <v>0</v>
      </c>
    </row>
    <row r="550" spans="1:24" ht="15.75" x14ac:dyDescent="0.2">
      <c r="A550" s="116"/>
      <c r="B550" s="116"/>
      <c r="C550" s="101" t="s">
        <v>12</v>
      </c>
      <c r="D550" s="1">
        <f t="shared" si="206"/>
        <v>1215.9000000000001</v>
      </c>
      <c r="E550" s="3">
        <v>0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1215.9000000000001</v>
      </c>
      <c r="L550" s="3">
        <v>0</v>
      </c>
      <c r="M550" s="3">
        <v>0</v>
      </c>
      <c r="N550" s="3">
        <v>0</v>
      </c>
      <c r="O550" s="3">
        <v>0</v>
      </c>
    </row>
    <row r="551" spans="1:24" ht="31.5" x14ac:dyDescent="0.2">
      <c r="A551" s="116"/>
      <c r="B551" s="116"/>
      <c r="C551" s="101" t="s">
        <v>13</v>
      </c>
      <c r="D551" s="1">
        <f t="shared" si="206"/>
        <v>0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0</v>
      </c>
      <c r="L551" s="3">
        <v>0</v>
      </c>
      <c r="M551" s="3">
        <v>0</v>
      </c>
      <c r="N551" s="3">
        <v>0</v>
      </c>
      <c r="O551" s="3">
        <v>0</v>
      </c>
    </row>
    <row r="552" spans="1:24" ht="15.75" x14ac:dyDescent="0.2">
      <c r="A552" s="116" t="s">
        <v>283</v>
      </c>
      <c r="B552" s="116" t="s">
        <v>284</v>
      </c>
      <c r="C552" s="86" t="s">
        <v>7</v>
      </c>
      <c r="D552" s="1">
        <f t="shared" si="194"/>
        <v>510551.2</v>
      </c>
      <c r="E552" s="1">
        <f t="shared" ref="E552:O552" si="209">E553+E554+E555+E556</f>
        <v>0</v>
      </c>
      <c r="F552" s="1">
        <f t="shared" si="209"/>
        <v>0</v>
      </c>
      <c r="G552" s="1">
        <f t="shared" si="209"/>
        <v>0</v>
      </c>
      <c r="H552" s="1">
        <f t="shared" si="209"/>
        <v>0</v>
      </c>
      <c r="I552" s="1">
        <f t="shared" si="209"/>
        <v>52500</v>
      </c>
      <c r="J552" s="1">
        <f>J553+J554+J555+J556</f>
        <v>227517.2</v>
      </c>
      <c r="K552" s="1">
        <f t="shared" si="209"/>
        <v>230534</v>
      </c>
      <c r="L552" s="1">
        <f t="shared" si="209"/>
        <v>0</v>
      </c>
      <c r="M552" s="1">
        <f t="shared" si="209"/>
        <v>0</v>
      </c>
      <c r="N552" s="1">
        <f t="shared" si="209"/>
        <v>0</v>
      </c>
      <c r="O552" s="1">
        <f t="shared" si="209"/>
        <v>0</v>
      </c>
    </row>
    <row r="553" spans="1:24" ht="15.75" x14ac:dyDescent="0.2">
      <c r="A553" s="121"/>
      <c r="B553" s="148"/>
      <c r="C553" s="86" t="s">
        <v>10</v>
      </c>
      <c r="D553" s="1">
        <f t="shared" si="194"/>
        <v>0</v>
      </c>
      <c r="E553" s="1">
        <f>E558</f>
        <v>0</v>
      </c>
      <c r="F553" s="1">
        <f t="shared" ref="F553:K553" si="210">F558</f>
        <v>0</v>
      </c>
      <c r="G553" s="1">
        <f t="shared" si="210"/>
        <v>0</v>
      </c>
      <c r="H553" s="1">
        <f t="shared" si="210"/>
        <v>0</v>
      </c>
      <c r="I553" s="1">
        <f t="shared" si="210"/>
        <v>0</v>
      </c>
      <c r="J553" s="1">
        <f>J558</f>
        <v>0</v>
      </c>
      <c r="K553" s="1">
        <f t="shared" si="210"/>
        <v>0</v>
      </c>
      <c r="L553" s="1">
        <f>L574+L584+L595+L611+L622+L629</f>
        <v>0</v>
      </c>
      <c r="M553" s="1">
        <f>M574+M584+M595+M611+M622+M629</f>
        <v>0</v>
      </c>
      <c r="N553" s="1">
        <f>N574+N584+N595+N611+N622+N629</f>
        <v>0</v>
      </c>
      <c r="O553" s="1">
        <f>O574+O584+O595+O611+O622+O629</f>
        <v>0</v>
      </c>
    </row>
    <row r="554" spans="1:24" ht="15.75" x14ac:dyDescent="0.2">
      <c r="A554" s="121"/>
      <c r="B554" s="148"/>
      <c r="C554" s="86" t="s">
        <v>11</v>
      </c>
      <c r="D554" s="1">
        <f t="shared" si="194"/>
        <v>480568.1</v>
      </c>
      <c r="E554" s="1">
        <f t="shared" ref="E554:K554" si="211">E559</f>
        <v>0</v>
      </c>
      <c r="F554" s="1">
        <f t="shared" si="211"/>
        <v>0</v>
      </c>
      <c r="G554" s="1">
        <f t="shared" si="211"/>
        <v>0</v>
      </c>
      <c r="H554" s="1">
        <f t="shared" si="211"/>
        <v>0</v>
      </c>
      <c r="I554" s="1">
        <f t="shared" si="211"/>
        <v>50000</v>
      </c>
      <c r="J554" s="1">
        <f>J559</f>
        <v>213866.1</v>
      </c>
      <c r="K554" s="1">
        <f t="shared" si="211"/>
        <v>216702</v>
      </c>
      <c r="L554" s="1">
        <v>0</v>
      </c>
      <c r="M554" s="1">
        <v>0</v>
      </c>
      <c r="N554" s="1">
        <v>0</v>
      </c>
      <c r="O554" s="1">
        <v>0</v>
      </c>
    </row>
    <row r="555" spans="1:24" ht="15.75" x14ac:dyDescent="0.2">
      <c r="A555" s="121"/>
      <c r="B555" s="148"/>
      <c r="C555" s="86" t="s">
        <v>12</v>
      </c>
      <c r="D555" s="1">
        <f t="shared" ref="D555:D586" si="212">E555+F555+G555+H555+I555+J555+K555+L555+M555+N555+O555</f>
        <v>29983.1</v>
      </c>
      <c r="E555" s="1">
        <f t="shared" ref="E555:K555" si="213">E560</f>
        <v>0</v>
      </c>
      <c r="F555" s="1">
        <f t="shared" si="213"/>
        <v>0</v>
      </c>
      <c r="G555" s="1">
        <f t="shared" si="213"/>
        <v>0</v>
      </c>
      <c r="H555" s="1">
        <f t="shared" si="213"/>
        <v>0</v>
      </c>
      <c r="I555" s="1">
        <f t="shared" si="213"/>
        <v>2500</v>
      </c>
      <c r="J555" s="1">
        <f>J560</f>
        <v>13651.1</v>
      </c>
      <c r="K555" s="1">
        <f t="shared" si="213"/>
        <v>13832</v>
      </c>
      <c r="L555" s="1">
        <v>0</v>
      </c>
      <c r="M555" s="1">
        <v>0</v>
      </c>
      <c r="N555" s="1">
        <v>0</v>
      </c>
      <c r="O555" s="1">
        <v>0</v>
      </c>
    </row>
    <row r="556" spans="1:24" ht="16.5" customHeight="1" x14ac:dyDescent="0.2">
      <c r="A556" s="121"/>
      <c r="B556" s="148"/>
      <c r="C556" s="86" t="s">
        <v>13</v>
      </c>
      <c r="D556" s="1">
        <f t="shared" si="212"/>
        <v>0</v>
      </c>
      <c r="E556" s="1">
        <f t="shared" ref="E556:K556" si="214">E561</f>
        <v>0</v>
      </c>
      <c r="F556" s="1">
        <f t="shared" si="214"/>
        <v>0</v>
      </c>
      <c r="G556" s="1">
        <f t="shared" si="214"/>
        <v>0</v>
      </c>
      <c r="H556" s="1">
        <f t="shared" si="214"/>
        <v>0</v>
      </c>
      <c r="I556" s="1">
        <f t="shared" si="214"/>
        <v>0</v>
      </c>
      <c r="J556" s="1">
        <f>J561</f>
        <v>0</v>
      </c>
      <c r="K556" s="1">
        <f t="shared" si="214"/>
        <v>0</v>
      </c>
      <c r="L556" s="1">
        <v>0</v>
      </c>
      <c r="M556" s="1">
        <v>0</v>
      </c>
      <c r="N556" s="1">
        <v>0</v>
      </c>
      <c r="O556" s="1">
        <v>0</v>
      </c>
    </row>
    <row r="557" spans="1:24" ht="15.75" x14ac:dyDescent="0.2">
      <c r="A557" s="116" t="s">
        <v>285</v>
      </c>
      <c r="B557" s="116" t="s">
        <v>286</v>
      </c>
      <c r="C557" s="86" t="s">
        <v>7</v>
      </c>
      <c r="D557" s="1">
        <f t="shared" si="212"/>
        <v>510551.2</v>
      </c>
      <c r="E557" s="1">
        <f t="shared" ref="E557:J557" si="215">E558+E559+E560+E561</f>
        <v>0</v>
      </c>
      <c r="F557" s="1">
        <f t="shared" si="215"/>
        <v>0</v>
      </c>
      <c r="G557" s="1">
        <f t="shared" si="215"/>
        <v>0</v>
      </c>
      <c r="H557" s="1">
        <f t="shared" si="215"/>
        <v>0</v>
      </c>
      <c r="I557" s="1">
        <f t="shared" si="215"/>
        <v>52500</v>
      </c>
      <c r="J557" s="1">
        <f t="shared" si="215"/>
        <v>227517.2</v>
      </c>
      <c r="K557" s="1">
        <f>K558+K559+K560+K561</f>
        <v>230534</v>
      </c>
      <c r="L557" s="1">
        <f t="shared" ref="L557:O557" si="216">L558+L559+L560+L561</f>
        <v>0</v>
      </c>
      <c r="M557" s="1">
        <f t="shared" si="216"/>
        <v>0</v>
      </c>
      <c r="N557" s="1">
        <f t="shared" si="216"/>
        <v>0</v>
      </c>
      <c r="O557" s="1">
        <f t="shared" si="216"/>
        <v>0</v>
      </c>
      <c r="P557" s="53"/>
      <c r="Q557" s="53"/>
      <c r="R557" s="53"/>
      <c r="S557" s="53"/>
      <c r="T557" s="53"/>
      <c r="U557" s="53"/>
      <c r="V557" s="53"/>
      <c r="W557" s="77"/>
    </row>
    <row r="558" spans="1:24" ht="15.75" x14ac:dyDescent="0.2">
      <c r="A558" s="116"/>
      <c r="B558" s="116"/>
      <c r="C558" s="86" t="s">
        <v>10</v>
      </c>
      <c r="D558" s="1">
        <f t="shared" si="212"/>
        <v>0</v>
      </c>
      <c r="E558" s="1">
        <f t="shared" ref="E558:K558" si="217">E579+E589+E600+E616+E627+E634</f>
        <v>0</v>
      </c>
      <c r="F558" s="1">
        <f t="shared" si="217"/>
        <v>0</v>
      </c>
      <c r="G558" s="1">
        <f t="shared" si="217"/>
        <v>0</v>
      </c>
      <c r="H558" s="1">
        <f t="shared" si="217"/>
        <v>0</v>
      </c>
      <c r="I558" s="1">
        <f t="shared" si="217"/>
        <v>0</v>
      </c>
      <c r="J558" s="1">
        <f t="shared" si="217"/>
        <v>0</v>
      </c>
      <c r="K558" s="1">
        <f t="shared" si="217"/>
        <v>0</v>
      </c>
      <c r="L558" s="1">
        <f>L579+L589+L600+L616+L627+L634</f>
        <v>0</v>
      </c>
      <c r="M558" s="1">
        <f>M579+M589+M600+M616+M627+M634</f>
        <v>0</v>
      </c>
      <c r="N558" s="1">
        <f>N579+N589+N600+N616+N627+N634</f>
        <v>0</v>
      </c>
      <c r="O558" s="1">
        <f>O579+O589+O600+O616+O627+O634</f>
        <v>0</v>
      </c>
      <c r="P558" s="53"/>
      <c r="Q558" s="53"/>
      <c r="R558" s="53"/>
      <c r="S558" s="53"/>
      <c r="T558" s="53"/>
      <c r="U558" s="53"/>
      <c r="V558" s="53"/>
      <c r="W558" s="77"/>
    </row>
    <row r="559" spans="1:24" ht="15.75" x14ac:dyDescent="0.2">
      <c r="A559" s="116"/>
      <c r="B559" s="116"/>
      <c r="C559" s="86" t="s">
        <v>11</v>
      </c>
      <c r="D559" s="1">
        <f t="shared" si="212"/>
        <v>480568.1</v>
      </c>
      <c r="E559" s="1">
        <v>0</v>
      </c>
      <c r="F559" s="1">
        <v>0</v>
      </c>
      <c r="G559" s="1">
        <v>0</v>
      </c>
      <c r="H559" s="1">
        <v>0</v>
      </c>
      <c r="I559" s="1">
        <v>50000</v>
      </c>
      <c r="J559" s="1">
        <v>213866.1</v>
      </c>
      <c r="K559" s="1">
        <f>104997+111705</f>
        <v>216702</v>
      </c>
      <c r="L559" s="1">
        <v>0</v>
      </c>
      <c r="M559" s="1">
        <v>0</v>
      </c>
      <c r="N559" s="1">
        <v>0</v>
      </c>
      <c r="O559" s="1">
        <v>0</v>
      </c>
      <c r="P559" s="53"/>
      <c r="Q559" s="53"/>
      <c r="R559" s="53"/>
      <c r="S559" s="53"/>
      <c r="T559" s="53"/>
      <c r="U559" s="53"/>
      <c r="V559" s="53"/>
      <c r="W559" s="77">
        <v>-17135.599999999999</v>
      </c>
      <c r="X559" s="53" t="s">
        <v>395</v>
      </c>
    </row>
    <row r="560" spans="1:24" ht="15.75" x14ac:dyDescent="0.2">
      <c r="A560" s="116"/>
      <c r="B560" s="116"/>
      <c r="C560" s="86" t="s">
        <v>12</v>
      </c>
      <c r="D560" s="1">
        <f t="shared" si="212"/>
        <v>29983.1</v>
      </c>
      <c r="E560" s="1">
        <v>0</v>
      </c>
      <c r="F560" s="1">
        <v>0</v>
      </c>
      <c r="G560" s="1">
        <v>0</v>
      </c>
      <c r="H560" s="1">
        <v>0</v>
      </c>
      <c r="I560" s="1">
        <v>2500</v>
      </c>
      <c r="J560" s="1">
        <v>13651.1</v>
      </c>
      <c r="K560" s="1">
        <v>13832</v>
      </c>
      <c r="L560" s="1">
        <v>0</v>
      </c>
      <c r="M560" s="1">
        <v>0</v>
      </c>
      <c r="N560" s="1">
        <v>0</v>
      </c>
      <c r="O560" s="1">
        <v>0</v>
      </c>
      <c r="P560" s="53"/>
      <c r="Q560" s="53"/>
      <c r="R560" s="53"/>
      <c r="S560" s="53"/>
      <c r="T560" s="53"/>
      <c r="U560" s="53"/>
      <c r="V560" s="53"/>
      <c r="W560" s="77">
        <v>-1093.8</v>
      </c>
    </row>
    <row r="561" spans="1:23" ht="19.5" customHeight="1" x14ac:dyDescent="0.2">
      <c r="A561" s="116"/>
      <c r="B561" s="116"/>
      <c r="C561" s="86" t="s">
        <v>13</v>
      </c>
      <c r="D561" s="1">
        <f t="shared" si="212"/>
        <v>0</v>
      </c>
      <c r="E561" s="1">
        <f>E592+E603+E619+E631+E638</f>
        <v>0</v>
      </c>
      <c r="F561" s="1">
        <f>F592+F603+F619+F631+F638</f>
        <v>0</v>
      </c>
      <c r="G561" s="1">
        <f>G592+G603+G619+G631+G638</f>
        <v>0</v>
      </c>
      <c r="H561" s="1">
        <f>H592+H603+H619+H631+H638</f>
        <v>0</v>
      </c>
      <c r="I561" s="1">
        <f>I592+I603+I619+I631+I638</f>
        <v>0</v>
      </c>
      <c r="J561" s="1">
        <v>0</v>
      </c>
      <c r="K561" s="1">
        <v>0</v>
      </c>
      <c r="L561" s="1">
        <v>0</v>
      </c>
      <c r="M561" s="1">
        <v>0</v>
      </c>
      <c r="N561" s="1">
        <v>0</v>
      </c>
      <c r="O561" s="1">
        <v>0</v>
      </c>
      <c r="P561" s="53"/>
      <c r="Q561" s="53"/>
      <c r="R561" s="53"/>
      <c r="S561" s="53"/>
      <c r="T561" s="53"/>
      <c r="U561" s="53"/>
      <c r="V561" s="53"/>
      <c r="W561" s="77"/>
    </row>
    <row r="562" spans="1:23" ht="21" customHeight="1" x14ac:dyDescent="0.2">
      <c r="A562" s="116" t="s">
        <v>358</v>
      </c>
      <c r="B562" s="116" t="s">
        <v>359</v>
      </c>
      <c r="C562" s="86" t="s">
        <v>7</v>
      </c>
      <c r="D562" s="1">
        <f t="shared" si="212"/>
        <v>600</v>
      </c>
      <c r="E562" s="1">
        <f t="shared" ref="E562:O562" si="218">E563+E564+E565+E566</f>
        <v>0</v>
      </c>
      <c r="F562" s="1">
        <f t="shared" si="218"/>
        <v>0</v>
      </c>
      <c r="G562" s="1">
        <f t="shared" si="218"/>
        <v>0</v>
      </c>
      <c r="H562" s="1">
        <f t="shared" si="218"/>
        <v>0</v>
      </c>
      <c r="I562" s="1">
        <f t="shared" si="218"/>
        <v>0</v>
      </c>
      <c r="J562" s="1">
        <f t="shared" si="218"/>
        <v>600</v>
      </c>
      <c r="K562" s="1">
        <f t="shared" si="218"/>
        <v>0</v>
      </c>
      <c r="L562" s="1">
        <f t="shared" si="218"/>
        <v>0</v>
      </c>
      <c r="M562" s="1">
        <f t="shared" si="218"/>
        <v>0</v>
      </c>
      <c r="N562" s="1">
        <f t="shared" si="218"/>
        <v>0</v>
      </c>
      <c r="O562" s="1">
        <f t="shared" si="218"/>
        <v>0</v>
      </c>
    </row>
    <row r="563" spans="1:23" ht="21" customHeight="1" x14ac:dyDescent="0.2">
      <c r="A563" s="121"/>
      <c r="B563" s="148"/>
      <c r="C563" s="86" t="s">
        <v>10</v>
      </c>
      <c r="D563" s="1">
        <f t="shared" si="212"/>
        <v>0</v>
      </c>
      <c r="E563" s="1">
        <f>E568</f>
        <v>0</v>
      </c>
      <c r="F563" s="1">
        <f t="shared" ref="F563:K563" si="219">F568</f>
        <v>0</v>
      </c>
      <c r="G563" s="1">
        <f t="shared" si="219"/>
        <v>0</v>
      </c>
      <c r="H563" s="1">
        <f t="shared" si="219"/>
        <v>0</v>
      </c>
      <c r="I563" s="1">
        <f t="shared" si="219"/>
        <v>0</v>
      </c>
      <c r="J563" s="1">
        <f t="shared" si="219"/>
        <v>0</v>
      </c>
      <c r="K563" s="1">
        <f t="shared" si="219"/>
        <v>0</v>
      </c>
      <c r="L563" s="1">
        <f>L584+L594+L605+L621+L632+L639</f>
        <v>0</v>
      </c>
      <c r="M563" s="1">
        <f>M584+M594+M605+M621+M632+M639</f>
        <v>0</v>
      </c>
      <c r="N563" s="1">
        <f>N584+N594+N605+N621+N632+N639</f>
        <v>0</v>
      </c>
      <c r="O563" s="1">
        <f>O584+O594+O605+O621+O632+O639</f>
        <v>0</v>
      </c>
    </row>
    <row r="564" spans="1:23" ht="21" customHeight="1" x14ac:dyDescent="0.2">
      <c r="A564" s="121"/>
      <c r="B564" s="148"/>
      <c r="C564" s="86" t="s">
        <v>11</v>
      </c>
      <c r="D564" s="1">
        <f t="shared" si="212"/>
        <v>0</v>
      </c>
      <c r="E564" s="1">
        <f t="shared" ref="E564:K564" si="220">E569</f>
        <v>0</v>
      </c>
      <c r="F564" s="1">
        <f t="shared" si="220"/>
        <v>0</v>
      </c>
      <c r="G564" s="1">
        <f t="shared" si="220"/>
        <v>0</v>
      </c>
      <c r="H564" s="1">
        <f t="shared" si="220"/>
        <v>0</v>
      </c>
      <c r="I564" s="1">
        <f t="shared" si="220"/>
        <v>0</v>
      </c>
      <c r="J564" s="1">
        <f t="shared" si="220"/>
        <v>0</v>
      </c>
      <c r="K564" s="1">
        <f t="shared" si="220"/>
        <v>0</v>
      </c>
      <c r="L564" s="1">
        <v>0</v>
      </c>
      <c r="M564" s="1">
        <v>0</v>
      </c>
      <c r="N564" s="1">
        <v>0</v>
      </c>
      <c r="O564" s="1">
        <v>0</v>
      </c>
    </row>
    <row r="565" spans="1:23" ht="21" customHeight="1" x14ac:dyDescent="0.2">
      <c r="A565" s="121"/>
      <c r="B565" s="148"/>
      <c r="C565" s="86" t="s">
        <v>12</v>
      </c>
      <c r="D565" s="1">
        <f t="shared" ref="D565:D571" si="221">E565+F565+G565+H565+I565+J565+K565+L565+M565+N565+O565</f>
        <v>600</v>
      </c>
      <c r="E565" s="1">
        <f t="shared" ref="E565:K565" si="222">E570</f>
        <v>0</v>
      </c>
      <c r="F565" s="1">
        <f t="shared" si="222"/>
        <v>0</v>
      </c>
      <c r="G565" s="1">
        <f t="shared" si="222"/>
        <v>0</v>
      </c>
      <c r="H565" s="1">
        <f t="shared" si="222"/>
        <v>0</v>
      </c>
      <c r="I565" s="1">
        <f t="shared" si="222"/>
        <v>0</v>
      </c>
      <c r="J565" s="1">
        <f t="shared" si="222"/>
        <v>600</v>
      </c>
      <c r="K565" s="1">
        <f t="shared" si="222"/>
        <v>0</v>
      </c>
      <c r="L565" s="1">
        <v>0</v>
      </c>
      <c r="M565" s="1">
        <v>0</v>
      </c>
      <c r="N565" s="1">
        <v>0</v>
      </c>
      <c r="O565" s="1">
        <v>0</v>
      </c>
    </row>
    <row r="566" spans="1:23" ht="21" customHeight="1" x14ac:dyDescent="0.2">
      <c r="A566" s="121"/>
      <c r="B566" s="148"/>
      <c r="C566" s="86" t="s">
        <v>13</v>
      </c>
      <c r="D566" s="1">
        <f t="shared" si="221"/>
        <v>0</v>
      </c>
      <c r="E566" s="1">
        <f t="shared" ref="E566:K566" si="223">E571</f>
        <v>0</v>
      </c>
      <c r="F566" s="1">
        <f t="shared" si="223"/>
        <v>0</v>
      </c>
      <c r="G566" s="1">
        <f t="shared" si="223"/>
        <v>0</v>
      </c>
      <c r="H566" s="1">
        <f t="shared" si="223"/>
        <v>0</v>
      </c>
      <c r="I566" s="1">
        <f t="shared" si="223"/>
        <v>0</v>
      </c>
      <c r="J566" s="1">
        <f t="shared" si="223"/>
        <v>0</v>
      </c>
      <c r="K566" s="1">
        <f t="shared" si="223"/>
        <v>0</v>
      </c>
      <c r="L566" s="1">
        <v>0</v>
      </c>
      <c r="M566" s="1">
        <v>0</v>
      </c>
      <c r="N566" s="1">
        <v>0</v>
      </c>
      <c r="O566" s="1">
        <v>0</v>
      </c>
    </row>
    <row r="567" spans="1:23" ht="15.75" x14ac:dyDescent="0.2">
      <c r="A567" s="116" t="s">
        <v>360</v>
      </c>
      <c r="B567" s="116" t="s">
        <v>361</v>
      </c>
      <c r="C567" s="86" t="s">
        <v>7</v>
      </c>
      <c r="D567" s="1">
        <f t="shared" si="221"/>
        <v>600</v>
      </c>
      <c r="E567" s="1">
        <f t="shared" ref="E567:O567" si="224">E568+E569+E570+E571</f>
        <v>0</v>
      </c>
      <c r="F567" s="1">
        <f t="shared" si="224"/>
        <v>0</v>
      </c>
      <c r="G567" s="1">
        <f t="shared" si="224"/>
        <v>0</v>
      </c>
      <c r="H567" s="1">
        <f t="shared" si="224"/>
        <v>0</v>
      </c>
      <c r="I567" s="1">
        <f t="shared" si="224"/>
        <v>0</v>
      </c>
      <c r="J567" s="1">
        <f t="shared" si="224"/>
        <v>600</v>
      </c>
      <c r="K567" s="1">
        <f t="shared" si="224"/>
        <v>0</v>
      </c>
      <c r="L567" s="1">
        <f t="shared" si="224"/>
        <v>0</v>
      </c>
      <c r="M567" s="1">
        <f t="shared" si="224"/>
        <v>0</v>
      </c>
      <c r="N567" s="1">
        <f t="shared" si="224"/>
        <v>0</v>
      </c>
      <c r="O567" s="1">
        <f t="shared" si="224"/>
        <v>0</v>
      </c>
    </row>
    <row r="568" spans="1:23" ht="15.75" x14ac:dyDescent="0.2">
      <c r="A568" s="116"/>
      <c r="B568" s="116"/>
      <c r="C568" s="86" t="s">
        <v>10</v>
      </c>
      <c r="D568" s="1">
        <f t="shared" si="221"/>
        <v>0</v>
      </c>
      <c r="E568" s="1">
        <f t="shared" ref="E568:O568" si="225">E589+E599+E610+E626+E637+E644</f>
        <v>0</v>
      </c>
      <c r="F568" s="1">
        <f t="shared" si="225"/>
        <v>0</v>
      </c>
      <c r="G568" s="1">
        <f t="shared" si="225"/>
        <v>0</v>
      </c>
      <c r="H568" s="1">
        <f t="shared" si="225"/>
        <v>0</v>
      </c>
      <c r="I568" s="1">
        <f t="shared" si="225"/>
        <v>0</v>
      </c>
      <c r="J568" s="1">
        <f t="shared" si="225"/>
        <v>0</v>
      </c>
      <c r="K568" s="1">
        <f t="shared" si="225"/>
        <v>0</v>
      </c>
      <c r="L568" s="1">
        <f t="shared" si="225"/>
        <v>0</v>
      </c>
      <c r="M568" s="1">
        <f t="shared" si="225"/>
        <v>0</v>
      </c>
      <c r="N568" s="1">
        <f t="shared" si="225"/>
        <v>0</v>
      </c>
      <c r="O568" s="1">
        <f t="shared" si="225"/>
        <v>0</v>
      </c>
    </row>
    <row r="569" spans="1:23" ht="15.75" x14ac:dyDescent="0.2">
      <c r="A569" s="116"/>
      <c r="B569" s="116"/>
      <c r="C569" s="86" t="s">
        <v>11</v>
      </c>
      <c r="D569" s="1">
        <f t="shared" si="221"/>
        <v>0</v>
      </c>
      <c r="E569" s="1">
        <v>0</v>
      </c>
      <c r="F569" s="1">
        <v>0</v>
      </c>
      <c r="G569" s="1">
        <v>0</v>
      </c>
      <c r="H569" s="1">
        <v>0</v>
      </c>
      <c r="I569" s="1">
        <v>0</v>
      </c>
      <c r="J569" s="1">
        <v>0</v>
      </c>
      <c r="K569" s="1">
        <v>0</v>
      </c>
      <c r="L569" s="1">
        <v>0</v>
      </c>
      <c r="M569" s="1">
        <v>0</v>
      </c>
      <c r="N569" s="1">
        <v>0</v>
      </c>
      <c r="O569" s="1">
        <v>0</v>
      </c>
    </row>
    <row r="570" spans="1:23" ht="15.75" x14ac:dyDescent="0.2">
      <c r="A570" s="116"/>
      <c r="B570" s="116"/>
      <c r="C570" s="86" t="s">
        <v>12</v>
      </c>
      <c r="D570" s="1">
        <f t="shared" si="221"/>
        <v>600</v>
      </c>
      <c r="E570" s="1">
        <v>0</v>
      </c>
      <c r="F570" s="1">
        <v>0</v>
      </c>
      <c r="G570" s="1">
        <v>0</v>
      </c>
      <c r="H570" s="1">
        <v>0</v>
      </c>
      <c r="I570" s="1">
        <v>0</v>
      </c>
      <c r="J570" s="1">
        <v>600</v>
      </c>
      <c r="K570" s="1">
        <v>0</v>
      </c>
      <c r="L570" s="1">
        <v>0</v>
      </c>
      <c r="M570" s="1">
        <v>0</v>
      </c>
      <c r="N570" s="1">
        <v>0</v>
      </c>
      <c r="O570" s="1">
        <v>0</v>
      </c>
    </row>
    <row r="571" spans="1:23" ht="24" customHeight="1" x14ac:dyDescent="0.2">
      <c r="A571" s="116"/>
      <c r="B571" s="116"/>
      <c r="C571" s="86" t="s">
        <v>13</v>
      </c>
      <c r="D571" s="1">
        <f t="shared" si="221"/>
        <v>0</v>
      </c>
      <c r="E571" s="1">
        <f>E602+E613+E629+E641+E648</f>
        <v>0</v>
      </c>
      <c r="F571" s="1">
        <f>F602+F613+F629+F641+F648</f>
        <v>0</v>
      </c>
      <c r="G571" s="1">
        <f>G602+G613+G629+G641+G648</f>
        <v>0</v>
      </c>
      <c r="H571" s="1">
        <f>H602+H613+H629+H641+H648</f>
        <v>0</v>
      </c>
      <c r="I571" s="1">
        <f>I602+I613+I629+I641+I648</f>
        <v>0</v>
      </c>
      <c r="J571" s="1">
        <v>0</v>
      </c>
      <c r="K571" s="1">
        <v>0</v>
      </c>
      <c r="L571" s="1">
        <v>0</v>
      </c>
      <c r="M571" s="1">
        <v>0</v>
      </c>
      <c r="N571" s="1">
        <v>0</v>
      </c>
      <c r="O571" s="1">
        <v>0</v>
      </c>
    </row>
    <row r="572" spans="1:23" ht="15.75" x14ac:dyDescent="0.2">
      <c r="A572" s="118" t="s">
        <v>42</v>
      </c>
      <c r="B572" s="147" t="s">
        <v>328</v>
      </c>
      <c r="C572" s="92" t="s">
        <v>7</v>
      </c>
      <c r="D572" s="2">
        <f t="shared" si="212"/>
        <v>503347.79999999987</v>
      </c>
      <c r="E572" s="2">
        <f t="shared" ref="E572:O572" si="226">E575+E573+E574+E576</f>
        <v>31873.5</v>
      </c>
      <c r="F572" s="2">
        <f t="shared" si="226"/>
        <v>32215.200000000001</v>
      </c>
      <c r="G572" s="2">
        <f t="shared" si="226"/>
        <v>32536.1</v>
      </c>
      <c r="H572" s="2">
        <f t="shared" si="226"/>
        <v>34467.4</v>
      </c>
      <c r="I572" s="2">
        <f t="shared" si="226"/>
        <v>42249.1</v>
      </c>
      <c r="J572" s="2">
        <f t="shared" si="226"/>
        <v>51925.4</v>
      </c>
      <c r="K572" s="2">
        <f t="shared" si="226"/>
        <v>57648.7</v>
      </c>
      <c r="L572" s="2">
        <f t="shared" si="226"/>
        <v>55108.1</v>
      </c>
      <c r="M572" s="2">
        <f t="shared" si="226"/>
        <v>55108.1</v>
      </c>
      <c r="N572" s="2">
        <f t="shared" si="226"/>
        <v>55108.1</v>
      </c>
      <c r="O572" s="2">
        <f t="shared" si="226"/>
        <v>55108.1</v>
      </c>
      <c r="P572" s="65">
        <f>D573+D574+D575+D576</f>
        <v>503347.79999999987</v>
      </c>
      <c r="Q572" s="65"/>
    </row>
    <row r="573" spans="1:23" ht="19.5" customHeight="1" x14ac:dyDescent="0.2">
      <c r="A573" s="118"/>
      <c r="B573" s="147"/>
      <c r="C573" s="51" t="s">
        <v>10</v>
      </c>
      <c r="D573" s="1">
        <f t="shared" si="212"/>
        <v>0</v>
      </c>
      <c r="E573" s="1">
        <f t="shared" ref="E573:K576" si="227">E578</f>
        <v>0</v>
      </c>
      <c r="F573" s="1">
        <f t="shared" si="227"/>
        <v>0</v>
      </c>
      <c r="G573" s="1">
        <f t="shared" si="227"/>
        <v>0</v>
      </c>
      <c r="H573" s="1">
        <f t="shared" si="227"/>
        <v>0</v>
      </c>
      <c r="I573" s="1">
        <f t="shared" si="227"/>
        <v>0</v>
      </c>
      <c r="J573" s="1">
        <f t="shared" si="227"/>
        <v>0</v>
      </c>
      <c r="K573" s="1">
        <f t="shared" si="227"/>
        <v>0</v>
      </c>
      <c r="L573" s="1">
        <f t="shared" ref="L573:O574" si="228">L578</f>
        <v>0</v>
      </c>
      <c r="M573" s="1">
        <f t="shared" si="228"/>
        <v>0</v>
      </c>
      <c r="N573" s="1">
        <f t="shared" si="228"/>
        <v>0</v>
      </c>
      <c r="O573" s="1">
        <f t="shared" si="228"/>
        <v>0</v>
      </c>
    </row>
    <row r="574" spans="1:23" ht="16.5" customHeight="1" x14ac:dyDescent="0.2">
      <c r="A574" s="118"/>
      <c r="B574" s="147"/>
      <c r="C574" s="51" t="s">
        <v>11</v>
      </c>
      <c r="D574" s="1">
        <f t="shared" si="212"/>
        <v>0</v>
      </c>
      <c r="E574" s="1">
        <f t="shared" si="227"/>
        <v>0</v>
      </c>
      <c r="F574" s="1">
        <f t="shared" si="227"/>
        <v>0</v>
      </c>
      <c r="G574" s="1">
        <f t="shared" si="227"/>
        <v>0</v>
      </c>
      <c r="H574" s="1">
        <f t="shared" si="227"/>
        <v>0</v>
      </c>
      <c r="I574" s="1">
        <f t="shared" si="227"/>
        <v>0</v>
      </c>
      <c r="J574" s="1">
        <f>J579</f>
        <v>0</v>
      </c>
      <c r="K574" s="1">
        <f>K579</f>
        <v>0</v>
      </c>
      <c r="L574" s="1">
        <f t="shared" si="228"/>
        <v>0</v>
      </c>
      <c r="M574" s="1">
        <f t="shared" si="228"/>
        <v>0</v>
      </c>
      <c r="N574" s="1">
        <f t="shared" si="228"/>
        <v>0</v>
      </c>
      <c r="O574" s="1">
        <f t="shared" si="228"/>
        <v>0</v>
      </c>
    </row>
    <row r="575" spans="1:23" ht="15" customHeight="1" x14ac:dyDescent="0.2">
      <c r="A575" s="118"/>
      <c r="B575" s="147"/>
      <c r="C575" s="51" t="s">
        <v>12</v>
      </c>
      <c r="D575" s="1">
        <f t="shared" si="212"/>
        <v>503347.79999999987</v>
      </c>
      <c r="E575" s="1">
        <f>E580</f>
        <v>31873.5</v>
      </c>
      <c r="F575" s="1">
        <f t="shared" si="227"/>
        <v>32215.200000000001</v>
      </c>
      <c r="G575" s="1">
        <f>G577</f>
        <v>32536.1</v>
      </c>
      <c r="H575" s="1">
        <f>H577</f>
        <v>34467.4</v>
      </c>
      <c r="I575" s="1">
        <f>I577</f>
        <v>42249.1</v>
      </c>
      <c r="J575" s="1">
        <f t="shared" ref="J575:M575" si="229">J580</f>
        <v>51925.4</v>
      </c>
      <c r="K575" s="1">
        <f t="shared" si="229"/>
        <v>57648.7</v>
      </c>
      <c r="L575" s="1">
        <f t="shared" si="229"/>
        <v>55108.1</v>
      </c>
      <c r="M575" s="1">
        <f t="shared" si="229"/>
        <v>55108.1</v>
      </c>
      <c r="N575" s="1">
        <f>M575</f>
        <v>55108.1</v>
      </c>
      <c r="O575" s="1">
        <f>M575</f>
        <v>55108.1</v>
      </c>
    </row>
    <row r="576" spans="1:23" s="5" customFormat="1" ht="45" customHeight="1" x14ac:dyDescent="0.25">
      <c r="A576" s="118"/>
      <c r="B576" s="147"/>
      <c r="C576" s="51" t="s">
        <v>13</v>
      </c>
      <c r="D576" s="1">
        <f t="shared" si="212"/>
        <v>0</v>
      </c>
      <c r="E576" s="1">
        <f t="shared" si="227"/>
        <v>0</v>
      </c>
      <c r="F576" s="1">
        <f t="shared" si="227"/>
        <v>0</v>
      </c>
      <c r="G576" s="1">
        <f t="shared" si="227"/>
        <v>0</v>
      </c>
      <c r="H576" s="1">
        <f t="shared" si="227"/>
        <v>0</v>
      </c>
      <c r="I576" s="1">
        <f t="shared" si="227"/>
        <v>0</v>
      </c>
      <c r="J576" s="1">
        <f t="shared" ref="J576:O576" si="230">J581</f>
        <v>0</v>
      </c>
      <c r="K576" s="1">
        <f t="shared" si="230"/>
        <v>0</v>
      </c>
      <c r="L576" s="1">
        <f t="shared" si="230"/>
        <v>0</v>
      </c>
      <c r="M576" s="1">
        <f t="shared" si="230"/>
        <v>0</v>
      </c>
      <c r="N576" s="1">
        <f t="shared" si="230"/>
        <v>0</v>
      </c>
      <c r="O576" s="1">
        <f t="shared" si="230"/>
        <v>0</v>
      </c>
      <c r="P576" s="69"/>
      <c r="Q576" s="69"/>
      <c r="R576" s="69"/>
      <c r="S576" s="69"/>
      <c r="T576" s="69"/>
      <c r="U576" s="69"/>
      <c r="V576" s="69"/>
      <c r="W576" s="74"/>
    </row>
    <row r="577" spans="1:15" ht="15.75" customHeight="1" x14ac:dyDescent="0.2">
      <c r="A577" s="116" t="s">
        <v>335</v>
      </c>
      <c r="B577" s="111" t="s">
        <v>145</v>
      </c>
      <c r="C577" s="51" t="s">
        <v>7</v>
      </c>
      <c r="D577" s="1">
        <f t="shared" si="212"/>
        <v>494762.89999999991</v>
      </c>
      <c r="E577" s="1">
        <f t="shared" ref="E577:O577" si="231">SUM(E578:E581)</f>
        <v>31873.5</v>
      </c>
      <c r="F577" s="1">
        <f t="shared" si="231"/>
        <v>32215.200000000001</v>
      </c>
      <c r="G577" s="1">
        <f t="shared" si="231"/>
        <v>32536.1</v>
      </c>
      <c r="H577" s="1">
        <f t="shared" si="231"/>
        <v>34467.4</v>
      </c>
      <c r="I577" s="1">
        <f t="shared" si="231"/>
        <v>42249.1</v>
      </c>
      <c r="J577" s="1">
        <f t="shared" si="231"/>
        <v>51925.4</v>
      </c>
      <c r="K577" s="1">
        <f t="shared" si="231"/>
        <v>57648.7</v>
      </c>
      <c r="L577" s="1">
        <f t="shared" si="231"/>
        <v>55108.1</v>
      </c>
      <c r="M577" s="1">
        <f t="shared" si="231"/>
        <v>55108.1</v>
      </c>
      <c r="N577" s="1">
        <f t="shared" si="231"/>
        <v>49820.1</v>
      </c>
      <c r="O577" s="1">
        <f t="shared" si="231"/>
        <v>51811.199999999997</v>
      </c>
    </row>
    <row r="578" spans="1:15" ht="17.25" customHeight="1" x14ac:dyDescent="0.2">
      <c r="A578" s="116"/>
      <c r="B578" s="111"/>
      <c r="C578" s="51" t="s">
        <v>10</v>
      </c>
      <c r="D578" s="1">
        <f t="shared" si="212"/>
        <v>0</v>
      </c>
      <c r="E578" s="1">
        <v>0</v>
      </c>
      <c r="F578" s="1">
        <v>0</v>
      </c>
      <c r="G578" s="1">
        <v>0</v>
      </c>
      <c r="H578" s="1">
        <v>0</v>
      </c>
      <c r="I578" s="1">
        <v>0</v>
      </c>
      <c r="J578" s="1">
        <v>0</v>
      </c>
      <c r="K578" s="1">
        <v>0</v>
      </c>
      <c r="L578" s="1">
        <v>0</v>
      </c>
      <c r="M578" s="1">
        <v>0</v>
      </c>
      <c r="N578" s="1">
        <v>0</v>
      </c>
      <c r="O578" s="1">
        <v>0</v>
      </c>
    </row>
    <row r="579" spans="1:15" ht="18" customHeight="1" x14ac:dyDescent="0.2">
      <c r="A579" s="116"/>
      <c r="B579" s="111"/>
      <c r="C579" s="51" t="s">
        <v>11</v>
      </c>
      <c r="D579" s="1">
        <f t="shared" si="212"/>
        <v>0</v>
      </c>
      <c r="E579" s="1">
        <v>0</v>
      </c>
      <c r="F579" s="1">
        <v>0</v>
      </c>
      <c r="G579" s="1">
        <v>0</v>
      </c>
      <c r="H579" s="1">
        <v>0</v>
      </c>
      <c r="I579" s="1">
        <v>0</v>
      </c>
      <c r="J579" s="1">
        <v>0</v>
      </c>
      <c r="K579" s="1">
        <v>0</v>
      </c>
      <c r="L579" s="1">
        <v>0</v>
      </c>
      <c r="M579" s="1">
        <v>0</v>
      </c>
      <c r="N579" s="1">
        <v>0</v>
      </c>
      <c r="O579" s="1">
        <v>0</v>
      </c>
    </row>
    <row r="580" spans="1:15" ht="18" customHeight="1" x14ac:dyDescent="0.2">
      <c r="A580" s="116"/>
      <c r="B580" s="111"/>
      <c r="C580" s="51" t="s">
        <v>12</v>
      </c>
      <c r="D580" s="1">
        <f t="shared" si="212"/>
        <v>494762.89999999991</v>
      </c>
      <c r="E580" s="1">
        <f>E585</f>
        <v>31873.5</v>
      </c>
      <c r="F580" s="1">
        <f>F585</f>
        <v>32215.200000000001</v>
      </c>
      <c r="G580" s="1">
        <f>G585</f>
        <v>32536.1</v>
      </c>
      <c r="H580" s="1">
        <f t="shared" ref="H580:O580" si="232">H585</f>
        <v>34467.4</v>
      </c>
      <c r="I580" s="1">
        <f t="shared" si="232"/>
        <v>42249.1</v>
      </c>
      <c r="J580" s="1">
        <f t="shared" si="232"/>
        <v>51925.4</v>
      </c>
      <c r="K580" s="1">
        <f t="shared" si="232"/>
        <v>57648.7</v>
      </c>
      <c r="L580" s="1">
        <f t="shared" si="232"/>
        <v>55108.1</v>
      </c>
      <c r="M580" s="1">
        <f t="shared" si="232"/>
        <v>55108.1</v>
      </c>
      <c r="N580" s="1">
        <f t="shared" si="232"/>
        <v>49820.1</v>
      </c>
      <c r="O580" s="1">
        <f t="shared" si="232"/>
        <v>51811.199999999997</v>
      </c>
    </row>
    <row r="581" spans="1:15" ht="15.75" customHeight="1" x14ac:dyDescent="0.2">
      <c r="A581" s="116"/>
      <c r="B581" s="111"/>
      <c r="C581" s="51" t="s">
        <v>13</v>
      </c>
      <c r="D581" s="1">
        <f t="shared" si="212"/>
        <v>0</v>
      </c>
      <c r="E581" s="1">
        <v>0</v>
      </c>
      <c r="F581" s="1">
        <v>0</v>
      </c>
      <c r="G581" s="1">
        <v>0</v>
      </c>
      <c r="H581" s="1">
        <v>0</v>
      </c>
      <c r="I581" s="1">
        <v>0</v>
      </c>
      <c r="J581" s="1">
        <v>0</v>
      </c>
      <c r="K581" s="1">
        <v>0</v>
      </c>
      <c r="L581" s="1">
        <v>0</v>
      </c>
      <c r="M581" s="1">
        <v>0</v>
      </c>
      <c r="N581" s="1">
        <v>0</v>
      </c>
      <c r="O581" s="1">
        <v>0</v>
      </c>
    </row>
    <row r="582" spans="1:15" ht="15.75" x14ac:dyDescent="0.2">
      <c r="A582" s="116" t="s">
        <v>144</v>
      </c>
      <c r="B582" s="111" t="s">
        <v>56</v>
      </c>
      <c r="C582" s="51" t="s">
        <v>7</v>
      </c>
      <c r="D582" s="1">
        <f t="shared" si="212"/>
        <v>494762.89999999991</v>
      </c>
      <c r="E582" s="1">
        <f t="shared" ref="E582:O582" si="233">SUM(E583:E586)</f>
        <v>31873.5</v>
      </c>
      <c r="F582" s="1">
        <f t="shared" si="233"/>
        <v>32215.200000000001</v>
      </c>
      <c r="G582" s="1">
        <f t="shared" si="233"/>
        <v>32536.1</v>
      </c>
      <c r="H582" s="1">
        <f t="shared" si="233"/>
        <v>34467.4</v>
      </c>
      <c r="I582" s="1">
        <f t="shared" si="233"/>
        <v>42249.1</v>
      </c>
      <c r="J582" s="1">
        <f t="shared" si="233"/>
        <v>51925.4</v>
      </c>
      <c r="K582" s="1">
        <f t="shared" si="233"/>
        <v>57648.7</v>
      </c>
      <c r="L582" s="1">
        <f t="shared" si="233"/>
        <v>55108.1</v>
      </c>
      <c r="M582" s="1">
        <f t="shared" si="233"/>
        <v>55108.1</v>
      </c>
      <c r="N582" s="1">
        <f t="shared" si="233"/>
        <v>49820.1</v>
      </c>
      <c r="O582" s="1">
        <f t="shared" si="233"/>
        <v>51811.199999999997</v>
      </c>
    </row>
    <row r="583" spans="1:15" ht="15.75" x14ac:dyDescent="0.2">
      <c r="A583" s="116"/>
      <c r="B583" s="111"/>
      <c r="C583" s="51" t="s">
        <v>10</v>
      </c>
      <c r="D583" s="1">
        <f t="shared" si="212"/>
        <v>0</v>
      </c>
      <c r="E583" s="1">
        <v>0</v>
      </c>
      <c r="F583" s="1">
        <v>0</v>
      </c>
      <c r="G583" s="1">
        <v>0</v>
      </c>
      <c r="H583" s="1">
        <v>0</v>
      </c>
      <c r="I583" s="1">
        <v>0</v>
      </c>
      <c r="J583" s="1">
        <v>0</v>
      </c>
      <c r="K583" s="1">
        <v>0</v>
      </c>
      <c r="L583" s="1">
        <v>0</v>
      </c>
      <c r="M583" s="1">
        <v>0</v>
      </c>
      <c r="N583" s="1">
        <v>0</v>
      </c>
      <c r="O583" s="1">
        <v>0</v>
      </c>
    </row>
    <row r="584" spans="1:15" ht="15.75" x14ac:dyDescent="0.2">
      <c r="A584" s="116"/>
      <c r="B584" s="111"/>
      <c r="C584" s="51" t="s">
        <v>11</v>
      </c>
      <c r="D584" s="1">
        <f t="shared" si="212"/>
        <v>0</v>
      </c>
      <c r="E584" s="1">
        <v>0</v>
      </c>
      <c r="F584" s="1">
        <v>0</v>
      </c>
      <c r="G584" s="1">
        <v>0</v>
      </c>
      <c r="H584" s="1">
        <v>0</v>
      </c>
      <c r="I584" s="1">
        <v>0</v>
      </c>
      <c r="J584" s="1">
        <v>0</v>
      </c>
      <c r="K584" s="1">
        <v>0</v>
      </c>
      <c r="L584" s="1">
        <v>0</v>
      </c>
      <c r="M584" s="1">
        <v>0</v>
      </c>
      <c r="N584" s="1">
        <v>0</v>
      </c>
      <c r="O584" s="1">
        <v>0</v>
      </c>
    </row>
    <row r="585" spans="1:15" ht="15.75" x14ac:dyDescent="0.2">
      <c r="A585" s="116"/>
      <c r="B585" s="111"/>
      <c r="C585" s="51" t="s">
        <v>12</v>
      </c>
      <c r="D585" s="1">
        <f t="shared" si="212"/>
        <v>494762.89999999991</v>
      </c>
      <c r="E585" s="1">
        <v>31873.5</v>
      </c>
      <c r="F585" s="1">
        <v>32215.200000000001</v>
      </c>
      <c r="G585" s="1">
        <v>32536.1</v>
      </c>
      <c r="H585" s="1">
        <v>34467.4</v>
      </c>
      <c r="I585" s="1">
        <f>41599.1+650</f>
        <v>42249.1</v>
      </c>
      <c r="J585" s="1">
        <f>42649.1+750.8+7821.5+406.1+218.1+79.8</f>
        <v>51925.4</v>
      </c>
      <c r="K585" s="1">
        <f>57248.6+400.1</f>
        <v>57648.7</v>
      </c>
      <c r="L585" s="1">
        <v>55108.1</v>
      </c>
      <c r="M585" s="1">
        <v>55108.1</v>
      </c>
      <c r="N585" s="1">
        <v>49820.1</v>
      </c>
      <c r="O585" s="1">
        <v>51811.199999999997</v>
      </c>
    </row>
    <row r="586" spans="1:15" ht="21.75" customHeight="1" x14ac:dyDescent="0.2">
      <c r="A586" s="116"/>
      <c r="B586" s="111"/>
      <c r="C586" s="51" t="s">
        <v>13</v>
      </c>
      <c r="D586" s="1">
        <f t="shared" si="212"/>
        <v>0</v>
      </c>
      <c r="E586" s="1">
        <v>0</v>
      </c>
      <c r="F586" s="1">
        <v>0</v>
      </c>
      <c r="G586" s="1">
        <v>0</v>
      </c>
      <c r="H586" s="1">
        <v>0</v>
      </c>
      <c r="I586" s="1">
        <v>0</v>
      </c>
      <c r="J586" s="1">
        <v>0</v>
      </c>
      <c r="K586" s="1">
        <v>0</v>
      </c>
      <c r="L586" s="1">
        <v>0</v>
      </c>
      <c r="M586" s="1">
        <v>0</v>
      </c>
      <c r="N586" s="1">
        <v>0</v>
      </c>
      <c r="O586" s="1">
        <v>0</v>
      </c>
    </row>
    <row r="587" spans="1:15" ht="14.25" x14ac:dyDescent="0.2">
      <c r="D587" s="65"/>
      <c r="E587" s="70"/>
      <c r="F587" s="70"/>
      <c r="G587" s="70"/>
      <c r="H587" s="70"/>
      <c r="I587" s="70"/>
      <c r="J587" s="70"/>
      <c r="K587" s="82"/>
    </row>
  </sheetData>
  <mergeCells count="218">
    <mergeCell ref="A547:A551"/>
    <mergeCell ref="B547:B551"/>
    <mergeCell ref="W458:W462"/>
    <mergeCell ref="A331:A335"/>
    <mergeCell ref="B331:B335"/>
    <mergeCell ref="A326:A330"/>
    <mergeCell ref="W453:W457"/>
    <mergeCell ref="B394:B398"/>
    <mergeCell ref="B346:B351"/>
    <mergeCell ref="B374:B378"/>
    <mergeCell ref="A379:A383"/>
    <mergeCell ref="B379:B383"/>
    <mergeCell ref="A364:A368"/>
    <mergeCell ref="A442:A447"/>
    <mergeCell ref="B429:B435"/>
    <mergeCell ref="B442:B447"/>
    <mergeCell ref="A448:A452"/>
    <mergeCell ref="B448:B452"/>
    <mergeCell ref="A424:A428"/>
    <mergeCell ref="B424:B428"/>
    <mergeCell ref="B326:B330"/>
    <mergeCell ref="B409:B413"/>
    <mergeCell ref="B453:B457"/>
    <mergeCell ref="B436:B441"/>
    <mergeCell ref="L2:O2"/>
    <mergeCell ref="B161:B167"/>
    <mergeCell ref="A41:A46"/>
    <mergeCell ref="A201:A205"/>
    <mergeCell ref="A168:A174"/>
    <mergeCell ref="A181:A185"/>
    <mergeCell ref="B201:B205"/>
    <mergeCell ref="B78:B83"/>
    <mergeCell ref="A58:A64"/>
    <mergeCell ref="B58:B64"/>
    <mergeCell ref="B141:B148"/>
    <mergeCell ref="B125:B133"/>
    <mergeCell ref="B117:B124"/>
    <mergeCell ref="A134:A140"/>
    <mergeCell ref="A141:A148"/>
    <mergeCell ref="B191:B195"/>
    <mergeCell ref="B134:B140"/>
    <mergeCell ref="A71:A77"/>
    <mergeCell ref="B168:B174"/>
    <mergeCell ref="B181:B185"/>
    <mergeCell ref="B65:B70"/>
    <mergeCell ref="A97:A102"/>
    <mergeCell ref="A161:A167"/>
    <mergeCell ref="A17:A25"/>
    <mergeCell ref="B520:B524"/>
    <mergeCell ref="B537:B541"/>
    <mergeCell ref="A537:A541"/>
    <mergeCell ref="A525:A530"/>
    <mergeCell ref="B525:B530"/>
    <mergeCell ref="A510:A514"/>
    <mergeCell ref="A520:A524"/>
    <mergeCell ref="B510:B514"/>
    <mergeCell ref="B469:B474"/>
    <mergeCell ref="B485:B489"/>
    <mergeCell ref="B480:B484"/>
    <mergeCell ref="B500:B504"/>
    <mergeCell ref="A505:A509"/>
    <mergeCell ref="A485:A489"/>
    <mergeCell ref="A500:A504"/>
    <mergeCell ref="B495:B499"/>
    <mergeCell ref="B490:B494"/>
    <mergeCell ref="A495:A499"/>
    <mergeCell ref="A490:A494"/>
    <mergeCell ref="A469:A474"/>
    <mergeCell ref="A404:A408"/>
    <mergeCell ref="A429:A435"/>
    <mergeCell ref="L1:O1"/>
    <mergeCell ref="D5:O5"/>
    <mergeCell ref="A226:A230"/>
    <mergeCell ref="A216:A220"/>
    <mergeCell ref="A221:A225"/>
    <mergeCell ref="B221:B225"/>
    <mergeCell ref="B103:B109"/>
    <mergeCell ref="A103:A109"/>
    <mergeCell ref="A110:A116"/>
    <mergeCell ref="B155:B160"/>
    <mergeCell ref="C5:C6"/>
    <mergeCell ref="A5:A6"/>
    <mergeCell ref="B5:B6"/>
    <mergeCell ref="B8:B16"/>
    <mergeCell ref="A8:A16"/>
    <mergeCell ref="A117:A124"/>
    <mergeCell ref="A4:J4"/>
    <mergeCell ref="B186:B190"/>
    <mergeCell ref="B216:B220"/>
    <mergeCell ref="B17:B25"/>
    <mergeCell ref="B53:B57"/>
    <mergeCell ref="B71:B77"/>
    <mergeCell ref="B3:N3"/>
    <mergeCell ref="B91:B96"/>
    <mergeCell ref="A542:A546"/>
    <mergeCell ref="B542:B546"/>
    <mergeCell ref="A475:A479"/>
    <mergeCell ref="A582:A586"/>
    <mergeCell ref="B577:B581"/>
    <mergeCell ref="A577:A581"/>
    <mergeCell ref="B582:B586"/>
    <mergeCell ref="B515:B519"/>
    <mergeCell ref="A515:A519"/>
    <mergeCell ref="A562:A566"/>
    <mergeCell ref="B562:B566"/>
    <mergeCell ref="A572:A576"/>
    <mergeCell ref="B572:B576"/>
    <mergeCell ref="B557:B561"/>
    <mergeCell ref="A557:A561"/>
    <mergeCell ref="A567:A571"/>
    <mergeCell ref="B567:B571"/>
    <mergeCell ref="A531:A536"/>
    <mergeCell ref="B531:B536"/>
    <mergeCell ref="A552:A556"/>
    <mergeCell ref="B552:B556"/>
    <mergeCell ref="A480:A484"/>
    <mergeCell ref="B475:B479"/>
    <mergeCell ref="B505:B509"/>
    <mergeCell ref="B463:B468"/>
    <mergeCell ref="A436:A441"/>
    <mergeCell ref="A463:A468"/>
    <mergeCell ref="A453:A457"/>
    <mergeCell ref="A409:A413"/>
    <mergeCell ref="B389:B393"/>
    <mergeCell ref="A352:A358"/>
    <mergeCell ref="A419:A423"/>
    <mergeCell ref="B419:B423"/>
    <mergeCell ref="B404:B408"/>
    <mergeCell ref="A414:A418"/>
    <mergeCell ref="B414:B418"/>
    <mergeCell ref="A458:A462"/>
    <mergeCell ref="B458:B462"/>
    <mergeCell ref="A341:A345"/>
    <mergeCell ref="B369:B373"/>
    <mergeCell ref="A374:A378"/>
    <mergeCell ref="B336:B340"/>
    <mergeCell ref="B359:B363"/>
    <mergeCell ref="A399:A403"/>
    <mergeCell ref="B399:B403"/>
    <mergeCell ref="A384:A388"/>
    <mergeCell ref="B384:B388"/>
    <mergeCell ref="B364:B368"/>
    <mergeCell ref="A346:A351"/>
    <mergeCell ref="A394:A398"/>
    <mergeCell ref="B341:B345"/>
    <mergeCell ref="B352:B358"/>
    <mergeCell ref="A336:A340"/>
    <mergeCell ref="A359:A363"/>
    <mergeCell ref="B316:B320"/>
    <mergeCell ref="B311:B315"/>
    <mergeCell ref="A321:A325"/>
    <mergeCell ref="B321:B325"/>
    <mergeCell ref="A271:A275"/>
    <mergeCell ref="A316:A320"/>
    <mergeCell ref="A276:A280"/>
    <mergeCell ref="A311:A315"/>
    <mergeCell ref="A281:A285"/>
    <mergeCell ref="B276:B280"/>
    <mergeCell ref="B281:B285"/>
    <mergeCell ref="A291:A295"/>
    <mergeCell ref="B271:B275"/>
    <mergeCell ref="A26:A34"/>
    <mergeCell ref="B26:B34"/>
    <mergeCell ref="A35:A40"/>
    <mergeCell ref="B35:B40"/>
    <mergeCell ref="B266:B270"/>
    <mergeCell ref="A191:A195"/>
    <mergeCell ref="A389:A393"/>
    <mergeCell ref="A369:A373"/>
    <mergeCell ref="A286:A290"/>
    <mergeCell ref="B286:B290"/>
    <mergeCell ref="A196:A200"/>
    <mergeCell ref="B196:B200"/>
    <mergeCell ref="A301:A305"/>
    <mergeCell ref="B301:B305"/>
    <mergeCell ref="A296:A300"/>
    <mergeCell ref="B296:B300"/>
    <mergeCell ref="A186:A190"/>
    <mergeCell ref="A246:A250"/>
    <mergeCell ref="A155:A160"/>
    <mergeCell ref="A84:A90"/>
    <mergeCell ref="B41:B46"/>
    <mergeCell ref="A149:A154"/>
    <mergeCell ref="B149:B154"/>
    <mergeCell ref="A47:A52"/>
    <mergeCell ref="B47:B52"/>
    <mergeCell ref="A78:A83"/>
    <mergeCell ref="A65:A70"/>
    <mergeCell ref="A53:A57"/>
    <mergeCell ref="B97:B102"/>
    <mergeCell ref="B84:B90"/>
    <mergeCell ref="B110:B116"/>
    <mergeCell ref="A91:A96"/>
    <mergeCell ref="A125:A133"/>
    <mergeCell ref="A256:A260"/>
    <mergeCell ref="B256:B260"/>
    <mergeCell ref="A261:A265"/>
    <mergeCell ref="A266:A270"/>
    <mergeCell ref="B261:B265"/>
    <mergeCell ref="A175:A180"/>
    <mergeCell ref="A306:A310"/>
    <mergeCell ref="B306:B310"/>
    <mergeCell ref="B175:B180"/>
    <mergeCell ref="A206:A210"/>
    <mergeCell ref="B206:B210"/>
    <mergeCell ref="A211:A215"/>
    <mergeCell ref="B211:B215"/>
    <mergeCell ref="B246:B250"/>
    <mergeCell ref="A231:A235"/>
    <mergeCell ref="B251:B255"/>
    <mergeCell ref="B231:B235"/>
    <mergeCell ref="B226:B230"/>
    <mergeCell ref="A251:A255"/>
    <mergeCell ref="B241:B245"/>
    <mergeCell ref="A236:A240"/>
    <mergeCell ref="B236:B240"/>
    <mergeCell ref="A241:A245"/>
    <mergeCell ref="B291:B295"/>
  </mergeCells>
  <phoneticPr fontId="16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49" fitToHeight="16" orientation="landscape" r:id="rId1"/>
  <headerFooter alignWithMargins="0"/>
  <rowBreaks count="12" manualBreakCount="12">
    <brk id="34" max="19" man="1"/>
    <brk id="77" max="19" man="1"/>
    <brk id="116" max="19" man="1"/>
    <brk id="154" max="19" man="1"/>
    <brk id="200" max="19" man="1"/>
    <brk id="255" max="19" man="1"/>
    <brk id="300" max="19" man="1"/>
    <brk id="351" max="19" man="1"/>
    <brk id="403" max="19" man="1"/>
    <brk id="447" max="19" man="1"/>
    <brk id="494" max="19" man="1"/>
    <brk id="536" max="1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6"/>
  <sheetViews>
    <sheetView workbookViewId="0">
      <selection activeCell="A11" sqref="A11"/>
    </sheetView>
  </sheetViews>
  <sheetFormatPr defaultRowHeight="12.75" x14ac:dyDescent="0.2"/>
  <cols>
    <col min="1" max="1" width="10.5703125" bestFit="1" customWidth="1"/>
    <col min="2" max="3" width="9.5703125" bestFit="1" customWidth="1"/>
  </cols>
  <sheetData>
    <row r="2" spans="1:3" x14ac:dyDescent="0.2">
      <c r="A2" s="58">
        <v>1059.4000000000001</v>
      </c>
      <c r="B2" s="58">
        <v>925.5</v>
      </c>
      <c r="C2" s="58">
        <v>925.5</v>
      </c>
    </row>
    <row r="3" spans="1:3" x14ac:dyDescent="0.2">
      <c r="A3" s="58">
        <v>995591.5</v>
      </c>
      <c r="B3" s="58">
        <v>521896.1</v>
      </c>
      <c r="C3" s="58">
        <v>472000</v>
      </c>
    </row>
    <row r="4" spans="1:3" x14ac:dyDescent="0.2">
      <c r="A4" s="58">
        <v>79844.399999999994</v>
      </c>
      <c r="B4" s="58">
        <v>0</v>
      </c>
      <c r="C4" s="58">
        <v>0</v>
      </c>
    </row>
    <row r="5" spans="1:3" x14ac:dyDescent="0.2">
      <c r="A5" s="58">
        <v>14670.4</v>
      </c>
      <c r="B5" s="58">
        <v>9366.7000000000007</v>
      </c>
      <c r="C5" s="58">
        <v>9366.7000000000007</v>
      </c>
    </row>
    <row r="6" spans="1:3" x14ac:dyDescent="0.2">
      <c r="A6" s="58">
        <v>184843.9</v>
      </c>
      <c r="B6" s="58">
        <v>180743.6</v>
      </c>
      <c r="C6" s="58">
        <v>180616.3</v>
      </c>
    </row>
    <row r="7" spans="1:3" x14ac:dyDescent="0.2">
      <c r="A7" s="58">
        <v>217066</v>
      </c>
      <c r="B7" s="58">
        <v>180601.60000000001</v>
      </c>
      <c r="C7" s="58">
        <v>180601.60000000001</v>
      </c>
    </row>
    <row r="8" spans="1:3" x14ac:dyDescent="0.2">
      <c r="A8" s="58">
        <v>55462.1</v>
      </c>
      <c r="B8" s="58">
        <v>57240.5</v>
      </c>
      <c r="C8" s="58">
        <v>57240.5</v>
      </c>
    </row>
    <row r="9" spans="1:3" x14ac:dyDescent="0.2">
      <c r="A9" s="58">
        <v>1659.6</v>
      </c>
      <c r="B9" s="58">
        <v>0</v>
      </c>
      <c r="C9" s="58">
        <v>0</v>
      </c>
    </row>
    <row r="10" spans="1:3" x14ac:dyDescent="0.2">
      <c r="A10" s="58">
        <v>278.5</v>
      </c>
      <c r="B10" s="58">
        <v>278.5</v>
      </c>
      <c r="C10" s="58">
        <v>278.5</v>
      </c>
    </row>
    <row r="11" spans="1:3" x14ac:dyDescent="0.2">
      <c r="A11" s="58">
        <v>8540</v>
      </c>
      <c r="B11" s="58">
        <v>12200</v>
      </c>
      <c r="C11" s="58">
        <v>12200</v>
      </c>
    </row>
    <row r="12" spans="1:3" x14ac:dyDescent="0.2">
      <c r="A12" s="59">
        <f>SUM(A2:A11)</f>
        <v>1559015.8</v>
      </c>
      <c r="B12" s="59">
        <f>SUM(B2:B11)</f>
        <v>963252.49999999988</v>
      </c>
      <c r="C12" s="59">
        <f>SUM(C2:C11)</f>
        <v>913229.1</v>
      </c>
    </row>
    <row r="14" spans="1:3" x14ac:dyDescent="0.2">
      <c r="A14" s="58">
        <f>'Таблица № 3_'!K8</f>
        <v>2220185.12</v>
      </c>
      <c r="B14" s="58">
        <f>'Таблица № 3_'!L8</f>
        <v>1057775.3999999999</v>
      </c>
      <c r="C14" s="58">
        <f>'Таблица № 3_'!M8</f>
        <v>967526.6</v>
      </c>
    </row>
    <row r="16" spans="1:3" x14ac:dyDescent="0.2">
      <c r="A16" s="58">
        <f>A12-A14</f>
        <v>-661169.32000000007</v>
      </c>
      <c r="B16" s="58">
        <f>B12-B14</f>
        <v>-94522.900000000023</v>
      </c>
      <c r="C16" s="58">
        <f>C12-C14</f>
        <v>-54297.5</v>
      </c>
    </row>
  </sheetData>
  <phoneticPr fontId="1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Таблица № 3</vt:lpstr>
      <vt:lpstr>Таблица № 3_</vt:lpstr>
      <vt:lpstr>Лист1</vt:lpstr>
      <vt:lpstr>'Таблица № 3_'!Заголовки_для_печати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Викторовна Журавлёва</cp:lastModifiedBy>
  <cp:lastPrinted>2021-06-09T05:48:49Z</cp:lastPrinted>
  <dcterms:created xsi:type="dcterms:W3CDTF">1996-10-08T23:32:33Z</dcterms:created>
  <dcterms:modified xsi:type="dcterms:W3CDTF">2021-06-09T05:54:01Z</dcterms:modified>
</cp:coreProperties>
</file>